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Norte" sheetId="26" r:id="rId3"/>
    <sheet name="Cajamarca" sheetId="27" r:id="rId4"/>
    <sheet name="La Libertad" sheetId="32" r:id="rId5"/>
    <sheet name="Lambayeque" sheetId="33" r:id="rId6"/>
    <sheet name="Piura" sheetId="34" r:id="rId7"/>
    <sheet name="Tumbes" sheetId="35" r:id="rId8"/>
    <sheet name="1" sheetId="37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G18" i="26" l="1"/>
  <c r="N94" i="26"/>
  <c r="N56" i="26" l="1"/>
  <c r="K11" i="37" l="1"/>
  <c r="L11" i="37"/>
  <c r="U32" i="26"/>
  <c r="U30" i="26"/>
  <c r="U31" i="26"/>
  <c r="U29" i="26"/>
  <c r="U33" i="26"/>
  <c r="C91" i="26" l="1"/>
  <c r="D91" i="26"/>
  <c r="C89" i="26"/>
  <c r="D89" i="26"/>
  <c r="C92" i="26"/>
  <c r="D92" i="26"/>
  <c r="C90" i="26"/>
  <c r="D90" i="26"/>
  <c r="M104" i="26" l="1"/>
  <c r="M106" i="26"/>
  <c r="M108" i="26"/>
  <c r="M110" i="26"/>
  <c r="M112" i="26"/>
  <c r="M114" i="26"/>
  <c r="K103" i="26"/>
  <c r="I103" i="26"/>
  <c r="J116" i="26"/>
  <c r="H116" i="26"/>
  <c r="J115" i="26"/>
  <c r="J114" i="26"/>
  <c r="J113" i="26"/>
  <c r="J112" i="26"/>
  <c r="J111" i="26"/>
  <c r="J110" i="26"/>
  <c r="J109" i="26"/>
  <c r="J108" i="26"/>
  <c r="J107" i="26"/>
  <c r="J106" i="26"/>
  <c r="J105" i="26"/>
  <c r="J104" i="26"/>
  <c r="J103" i="26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K73" i="26"/>
  <c r="J73" i="26"/>
  <c r="I73" i="26"/>
  <c r="H73" i="26"/>
  <c r="G73" i="26"/>
  <c r="K77" i="26"/>
  <c r="J77" i="26"/>
  <c r="I77" i="26"/>
  <c r="H77" i="26"/>
  <c r="G77" i="26"/>
  <c r="F77" i="26"/>
  <c r="K76" i="26"/>
  <c r="J76" i="26"/>
  <c r="I76" i="26"/>
  <c r="H76" i="26"/>
  <c r="G76" i="26"/>
  <c r="F76" i="26"/>
  <c r="K75" i="26"/>
  <c r="J75" i="26"/>
  <c r="I75" i="26"/>
  <c r="H75" i="26"/>
  <c r="G75" i="26"/>
  <c r="F75" i="26"/>
  <c r="K74" i="26"/>
  <c r="J74" i="26"/>
  <c r="I74" i="26"/>
  <c r="H74" i="26"/>
  <c r="G74" i="26"/>
  <c r="F74" i="26"/>
  <c r="F73" i="26"/>
  <c r="G60" i="26"/>
  <c r="K60" i="26"/>
  <c r="J60" i="26"/>
  <c r="I60" i="26"/>
  <c r="H60" i="26"/>
  <c r="K66" i="26"/>
  <c r="J66" i="26"/>
  <c r="I66" i="26"/>
  <c r="H66" i="26"/>
  <c r="G66" i="26"/>
  <c r="F66" i="26"/>
  <c r="K65" i="26"/>
  <c r="J65" i="26"/>
  <c r="I65" i="26"/>
  <c r="H65" i="26"/>
  <c r="G65" i="26"/>
  <c r="F65" i="26"/>
  <c r="K64" i="26"/>
  <c r="J64" i="26"/>
  <c r="I64" i="26"/>
  <c r="H64" i="26"/>
  <c r="G64" i="26"/>
  <c r="F64" i="26"/>
  <c r="K63" i="26"/>
  <c r="J63" i="26"/>
  <c r="I63" i="26"/>
  <c r="H63" i="26"/>
  <c r="G63" i="26"/>
  <c r="F63" i="26"/>
  <c r="K62" i="26"/>
  <c r="J62" i="26"/>
  <c r="I62" i="26"/>
  <c r="H62" i="26"/>
  <c r="G62" i="26"/>
  <c r="F62" i="26"/>
  <c r="K61" i="26"/>
  <c r="J61" i="26"/>
  <c r="I61" i="26"/>
  <c r="H61" i="26"/>
  <c r="G61" i="26"/>
  <c r="F61" i="26"/>
  <c r="F60" i="26"/>
  <c r="J44" i="26"/>
  <c r="I44" i="26"/>
  <c r="H44" i="26"/>
  <c r="G44" i="26"/>
  <c r="J50" i="26"/>
  <c r="I50" i="26"/>
  <c r="H50" i="26"/>
  <c r="G50" i="26"/>
  <c r="F50" i="26"/>
  <c r="J49" i="26"/>
  <c r="I49" i="26"/>
  <c r="H49" i="26"/>
  <c r="G49" i="26"/>
  <c r="F49" i="26"/>
  <c r="J48" i="26"/>
  <c r="I48" i="26"/>
  <c r="H48" i="26"/>
  <c r="G48" i="26"/>
  <c r="F48" i="26"/>
  <c r="J47" i="26"/>
  <c r="I47" i="26"/>
  <c r="H47" i="26"/>
  <c r="G47" i="26"/>
  <c r="F47" i="26"/>
  <c r="J46" i="26"/>
  <c r="I46" i="26"/>
  <c r="H46" i="26"/>
  <c r="G46" i="26"/>
  <c r="F46" i="26"/>
  <c r="J45" i="26"/>
  <c r="I45" i="26"/>
  <c r="H45" i="26"/>
  <c r="G45" i="26"/>
  <c r="F45" i="26"/>
  <c r="F44" i="26"/>
  <c r="K69" i="32" l="1"/>
  <c r="N40" i="27" l="1"/>
  <c r="K29" i="35" l="1"/>
  <c r="I29" i="35"/>
  <c r="K29" i="34"/>
  <c r="I29" i="34"/>
  <c r="K29" i="33"/>
  <c r="I29" i="33"/>
  <c r="K29" i="32"/>
  <c r="I29" i="32"/>
  <c r="K29" i="27"/>
  <c r="I29" i="27"/>
  <c r="E103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E104" i="26"/>
  <c r="D104" i="26"/>
  <c r="D103" i="26"/>
  <c r="U16" i="26" l="1"/>
  <c r="U15" i="26"/>
  <c r="U14" i="26"/>
  <c r="U13" i="26"/>
  <c r="U12" i="26"/>
  <c r="S16" i="26"/>
  <c r="S13" i="26"/>
  <c r="S14" i="26"/>
  <c r="S15" i="26"/>
  <c r="S12" i="26"/>
  <c r="P19" i="26"/>
  <c r="P18" i="26"/>
  <c r="P17" i="26"/>
  <c r="P16" i="26"/>
  <c r="P15" i="26"/>
  <c r="M16" i="26"/>
  <c r="M20" i="26" l="1"/>
  <c r="K42" i="35"/>
  <c r="I42" i="35"/>
  <c r="K42" i="34"/>
  <c r="I42" i="34"/>
  <c r="K42" i="33"/>
  <c r="I42" i="33"/>
  <c r="K42" i="32"/>
  <c r="I42" i="32"/>
  <c r="K42" i="27"/>
  <c r="I42" i="27"/>
  <c r="C11" i="37" l="1"/>
  <c r="D11" i="37"/>
  <c r="T17" i="26"/>
  <c r="T16" i="26"/>
  <c r="T15" i="26"/>
  <c r="T14" i="26"/>
  <c r="T13" i="26"/>
  <c r="T12" i="26"/>
  <c r="U17" i="26"/>
  <c r="O51" i="26"/>
  <c r="N51" i="26"/>
  <c r="N114" i="26" l="1"/>
  <c r="I111" i="26"/>
  <c r="I107" i="26"/>
  <c r="D93" i="26"/>
  <c r="C93" i="26"/>
  <c r="K67" i="26"/>
  <c r="J67" i="26"/>
  <c r="I67" i="26"/>
  <c r="H67" i="26"/>
  <c r="G67" i="26"/>
  <c r="N104" i="26" l="1"/>
  <c r="K114" i="26"/>
  <c r="K105" i="26"/>
  <c r="K104" i="26"/>
  <c r="K107" i="26"/>
  <c r="I106" i="26"/>
  <c r="K108" i="26"/>
  <c r="O107" i="26"/>
  <c r="O111" i="26"/>
  <c r="I110" i="26"/>
  <c r="K111" i="26"/>
  <c r="K115" i="26"/>
  <c r="N112" i="26"/>
  <c r="N110" i="26"/>
  <c r="I116" i="26"/>
  <c r="O115" i="26"/>
  <c r="I108" i="26"/>
  <c r="I115" i="26"/>
  <c r="I112" i="26"/>
  <c r="K116" i="26"/>
  <c r="O56" i="26"/>
  <c r="K106" i="26"/>
  <c r="K110" i="26"/>
  <c r="N106" i="26"/>
  <c r="O105" i="26"/>
  <c r="I109" i="26"/>
  <c r="O109" i="26"/>
  <c r="I114" i="26"/>
  <c r="O113" i="26"/>
  <c r="K109" i="26"/>
  <c r="K113" i="26"/>
  <c r="N108" i="26"/>
  <c r="K112" i="26"/>
  <c r="I105" i="26"/>
  <c r="I113" i="26"/>
  <c r="I104" i="26"/>
  <c r="M68" i="35" l="1"/>
  <c r="M67" i="35"/>
  <c r="M66" i="35"/>
  <c r="M65" i="35"/>
  <c r="M64" i="35"/>
  <c r="M63" i="35"/>
  <c r="M62" i="35"/>
  <c r="M68" i="34"/>
  <c r="M67" i="34"/>
  <c r="M66" i="34"/>
  <c r="M65" i="34"/>
  <c r="M64" i="34"/>
  <c r="M63" i="34"/>
  <c r="M62" i="34"/>
  <c r="M68" i="33"/>
  <c r="M67" i="33"/>
  <c r="M66" i="33"/>
  <c r="M65" i="33"/>
  <c r="M64" i="33"/>
  <c r="M63" i="33"/>
  <c r="M62" i="33"/>
  <c r="M68" i="32"/>
  <c r="M67" i="32"/>
  <c r="M66" i="32"/>
  <c r="M65" i="32"/>
  <c r="M64" i="32"/>
  <c r="M63" i="32"/>
  <c r="M62" i="32"/>
  <c r="K69" i="27"/>
  <c r="E30" i="26" s="1"/>
  <c r="G56" i="33" l="1"/>
  <c r="H56" i="33"/>
  <c r="I56" i="33"/>
  <c r="J56" i="33"/>
  <c r="K50" i="33"/>
  <c r="K51" i="33"/>
  <c r="K52" i="33"/>
  <c r="K53" i="33"/>
  <c r="K54" i="33"/>
  <c r="K55" i="33"/>
  <c r="K49" i="27"/>
  <c r="K41" i="35" l="1"/>
  <c r="I41" i="35"/>
  <c r="N40" i="35"/>
  <c r="K40" i="35"/>
  <c r="I40" i="35"/>
  <c r="K39" i="35"/>
  <c r="I39" i="35"/>
  <c r="N38" i="35"/>
  <c r="K38" i="35"/>
  <c r="I38" i="35"/>
  <c r="K37" i="35"/>
  <c r="I37" i="35"/>
  <c r="N36" i="35"/>
  <c r="K36" i="35"/>
  <c r="I36" i="35"/>
  <c r="K35" i="35"/>
  <c r="I35" i="35"/>
  <c r="N34" i="35"/>
  <c r="K34" i="35"/>
  <c r="I34" i="35"/>
  <c r="K33" i="35"/>
  <c r="I33" i="35"/>
  <c r="N32" i="35"/>
  <c r="K32" i="35"/>
  <c r="I32" i="35"/>
  <c r="K31" i="35"/>
  <c r="I31" i="35"/>
  <c r="N30" i="35"/>
  <c r="K30" i="35"/>
  <c r="I30" i="35"/>
  <c r="K41" i="34"/>
  <c r="I41" i="34"/>
  <c r="N40" i="34"/>
  <c r="K40" i="34"/>
  <c r="I40" i="34"/>
  <c r="K39" i="34"/>
  <c r="I39" i="34"/>
  <c r="N38" i="34"/>
  <c r="K38" i="34"/>
  <c r="I38" i="34"/>
  <c r="K37" i="34"/>
  <c r="I37" i="34"/>
  <c r="N36" i="34"/>
  <c r="K36" i="34"/>
  <c r="I36" i="34"/>
  <c r="K35" i="34"/>
  <c r="I35" i="34"/>
  <c r="N34" i="34"/>
  <c r="K34" i="34"/>
  <c r="I34" i="34"/>
  <c r="K33" i="34"/>
  <c r="I33" i="34"/>
  <c r="N32" i="34"/>
  <c r="K32" i="34"/>
  <c r="I32" i="34"/>
  <c r="K31" i="34"/>
  <c r="I31" i="34"/>
  <c r="N30" i="34"/>
  <c r="K30" i="34"/>
  <c r="I30" i="34"/>
  <c r="K41" i="33"/>
  <c r="I41" i="33"/>
  <c r="N40" i="33"/>
  <c r="K40" i="33"/>
  <c r="I40" i="33"/>
  <c r="K39" i="33"/>
  <c r="I39" i="33"/>
  <c r="N38" i="33"/>
  <c r="K38" i="33"/>
  <c r="I38" i="33"/>
  <c r="K37" i="33"/>
  <c r="I37" i="33"/>
  <c r="N36" i="33"/>
  <c r="K36" i="33"/>
  <c r="I36" i="33"/>
  <c r="K35" i="33"/>
  <c r="I35" i="33"/>
  <c r="N34" i="33"/>
  <c r="K34" i="33"/>
  <c r="I34" i="33"/>
  <c r="K33" i="33"/>
  <c r="I33" i="33"/>
  <c r="N32" i="33"/>
  <c r="K32" i="33"/>
  <c r="I32" i="33"/>
  <c r="K31" i="33"/>
  <c r="I31" i="33"/>
  <c r="N30" i="33"/>
  <c r="K30" i="33"/>
  <c r="I30" i="33"/>
  <c r="K41" i="32"/>
  <c r="I41" i="32"/>
  <c r="N40" i="32"/>
  <c r="K40" i="32"/>
  <c r="I40" i="32"/>
  <c r="K39" i="32"/>
  <c r="I39" i="32"/>
  <c r="N38" i="32"/>
  <c r="K38" i="32"/>
  <c r="I38" i="32"/>
  <c r="K37" i="32"/>
  <c r="I37" i="32"/>
  <c r="N36" i="32"/>
  <c r="K36" i="32"/>
  <c r="I36" i="32"/>
  <c r="K35" i="32"/>
  <c r="I35" i="32"/>
  <c r="N34" i="32"/>
  <c r="K34" i="32"/>
  <c r="I34" i="32"/>
  <c r="K33" i="32"/>
  <c r="I33" i="32"/>
  <c r="N32" i="32"/>
  <c r="K32" i="32"/>
  <c r="I32" i="32"/>
  <c r="K31" i="32"/>
  <c r="I31" i="32"/>
  <c r="N30" i="32"/>
  <c r="K30" i="32"/>
  <c r="I30" i="32"/>
  <c r="K41" i="27"/>
  <c r="K40" i="27"/>
  <c r="K39" i="27"/>
  <c r="K38" i="27"/>
  <c r="K37" i="27"/>
  <c r="K36" i="27"/>
  <c r="K35" i="27"/>
  <c r="K34" i="27"/>
  <c r="K33" i="27"/>
  <c r="K32" i="27"/>
  <c r="K31" i="27"/>
  <c r="K30" i="27"/>
  <c r="I40" i="27"/>
  <c r="I39" i="27"/>
  <c r="I38" i="27"/>
  <c r="I37" i="27"/>
  <c r="I36" i="27"/>
  <c r="I35" i="27"/>
  <c r="I34" i="27"/>
  <c r="I33" i="27"/>
  <c r="I32" i="27"/>
  <c r="I31" i="27"/>
  <c r="I30" i="27"/>
  <c r="I41" i="27"/>
  <c r="M11" i="37" l="1"/>
  <c r="M10" i="37"/>
  <c r="M9" i="37"/>
  <c r="M8" i="37"/>
  <c r="M7" i="37"/>
  <c r="M6" i="37"/>
  <c r="O10" i="37"/>
  <c r="N10" i="37"/>
  <c r="O9" i="37"/>
  <c r="N9" i="37"/>
  <c r="O8" i="37"/>
  <c r="N8" i="37"/>
  <c r="O7" i="37"/>
  <c r="N7" i="37"/>
  <c r="O6" i="37"/>
  <c r="N6" i="37"/>
  <c r="H10" i="37"/>
  <c r="G9" i="37"/>
  <c r="H9" i="37"/>
  <c r="G8" i="37"/>
  <c r="H8" i="37"/>
  <c r="H7" i="37"/>
  <c r="H6" i="37"/>
  <c r="O11" i="26"/>
  <c r="G20" i="26"/>
  <c r="N11" i="37" l="1"/>
  <c r="O11" i="37"/>
  <c r="G10" i="37"/>
  <c r="G7" i="37"/>
  <c r="G6" i="37"/>
  <c r="M3" i="26"/>
  <c r="F4" i="26"/>
  <c r="F3" i="26"/>
  <c r="B4" i="26"/>
  <c r="E11" i="37" l="1"/>
  <c r="E8" i="37"/>
  <c r="E10" i="37"/>
  <c r="E6" i="37"/>
  <c r="E9" i="37"/>
  <c r="E7" i="37"/>
  <c r="F10" i="37"/>
  <c r="F11" i="37"/>
  <c r="F8" i="37"/>
  <c r="F6" i="37"/>
  <c r="H11" i="37"/>
  <c r="F9" i="37"/>
  <c r="F7" i="37"/>
  <c r="G11" i="37"/>
  <c r="N38" i="27" l="1"/>
  <c r="N36" i="27"/>
  <c r="N34" i="27"/>
  <c r="N32" i="27"/>
  <c r="N30" i="27"/>
  <c r="L77" i="26" l="1"/>
  <c r="M76" i="26"/>
  <c r="M75" i="26"/>
  <c r="L74" i="26"/>
  <c r="L66" i="26"/>
  <c r="L65" i="26"/>
  <c r="M64" i="26"/>
  <c r="M63" i="26"/>
  <c r="L62" i="26"/>
  <c r="L61" i="26"/>
  <c r="M60" i="26"/>
  <c r="J78" i="26"/>
  <c r="I78" i="26"/>
  <c r="H78" i="26"/>
  <c r="G78" i="26"/>
  <c r="F78" i="26"/>
  <c r="M77" i="26"/>
  <c r="F67" i="26"/>
  <c r="K80" i="35"/>
  <c r="L34" i="26" s="1"/>
  <c r="J80" i="35"/>
  <c r="K34" i="26" s="1"/>
  <c r="I80" i="35"/>
  <c r="H80" i="35"/>
  <c r="G80" i="35"/>
  <c r="F80" i="35"/>
  <c r="M79" i="35"/>
  <c r="L79" i="35"/>
  <c r="M78" i="35"/>
  <c r="L78" i="35"/>
  <c r="M77" i="35"/>
  <c r="L77" i="35"/>
  <c r="M76" i="35"/>
  <c r="L76" i="35"/>
  <c r="M75" i="35"/>
  <c r="L75" i="35"/>
  <c r="K69" i="35"/>
  <c r="J69" i="35"/>
  <c r="D34" i="26" s="1"/>
  <c r="I69" i="35"/>
  <c r="H69" i="35"/>
  <c r="G69" i="35"/>
  <c r="F69" i="35"/>
  <c r="L68" i="35"/>
  <c r="L67" i="35"/>
  <c r="L66" i="35"/>
  <c r="L65" i="35"/>
  <c r="L64" i="35"/>
  <c r="L63" i="35"/>
  <c r="L62" i="35"/>
  <c r="J56" i="35"/>
  <c r="I56" i="35"/>
  <c r="H56" i="35"/>
  <c r="G56" i="35"/>
  <c r="F56" i="35"/>
  <c r="K55" i="35"/>
  <c r="K54" i="35"/>
  <c r="K53" i="35"/>
  <c r="K52" i="35"/>
  <c r="K51" i="35"/>
  <c r="K50" i="35"/>
  <c r="K49" i="35"/>
  <c r="J4" i="35"/>
  <c r="C4" i="35"/>
  <c r="J3" i="35"/>
  <c r="C3" i="35"/>
  <c r="M69" i="35" l="1"/>
  <c r="E34" i="26"/>
  <c r="M80" i="35"/>
  <c r="M62" i="26"/>
  <c r="M66" i="26"/>
  <c r="G51" i="26"/>
  <c r="K48" i="26"/>
  <c r="K78" i="26"/>
  <c r="O78" i="26" s="1"/>
  <c r="L63" i="26"/>
  <c r="K44" i="26"/>
  <c r="L60" i="26"/>
  <c r="M74" i="26"/>
  <c r="L75" i="26"/>
  <c r="M73" i="26"/>
  <c r="J51" i="26"/>
  <c r="L64" i="26"/>
  <c r="L73" i="26"/>
  <c r="F51" i="26"/>
  <c r="I51" i="26"/>
  <c r="K46" i="26"/>
  <c r="K47" i="26"/>
  <c r="K49" i="26"/>
  <c r="K50" i="26"/>
  <c r="H51" i="26"/>
  <c r="L76" i="26"/>
  <c r="M61" i="26"/>
  <c r="M65" i="26"/>
  <c r="M67" i="26"/>
  <c r="K45" i="26"/>
  <c r="L69" i="35"/>
  <c r="K56" i="35"/>
  <c r="M51" i="35"/>
  <c r="M55" i="35"/>
  <c r="L80" i="35"/>
  <c r="K80" i="34"/>
  <c r="L33" i="26" s="1"/>
  <c r="J80" i="34"/>
  <c r="K33" i="26" s="1"/>
  <c r="I80" i="34"/>
  <c r="H80" i="34"/>
  <c r="G80" i="34"/>
  <c r="F80" i="34"/>
  <c r="M79" i="34"/>
  <c r="L79" i="34"/>
  <c r="M78" i="34"/>
  <c r="L78" i="34"/>
  <c r="M77" i="34"/>
  <c r="L77" i="34"/>
  <c r="M76" i="34"/>
  <c r="L76" i="34"/>
  <c r="M75" i="34"/>
  <c r="L75" i="34"/>
  <c r="K69" i="34"/>
  <c r="E33" i="26" s="1"/>
  <c r="J69" i="34"/>
  <c r="D33" i="26" s="1"/>
  <c r="I69" i="34"/>
  <c r="H69" i="34"/>
  <c r="G69" i="34"/>
  <c r="F69" i="34"/>
  <c r="L68" i="34"/>
  <c r="L67" i="34"/>
  <c r="L66" i="34"/>
  <c r="L65" i="34"/>
  <c r="L64" i="34"/>
  <c r="L63" i="34"/>
  <c r="L62" i="34"/>
  <c r="J56" i="34"/>
  <c r="I56" i="34"/>
  <c r="H56" i="34"/>
  <c r="G56" i="34"/>
  <c r="F56" i="34"/>
  <c r="K55" i="34"/>
  <c r="K54" i="34"/>
  <c r="K53" i="34"/>
  <c r="K52" i="34"/>
  <c r="K51" i="34"/>
  <c r="K50" i="34"/>
  <c r="K49" i="34"/>
  <c r="K80" i="33"/>
  <c r="L32" i="26" s="1"/>
  <c r="J80" i="33"/>
  <c r="K32" i="26" s="1"/>
  <c r="I80" i="33"/>
  <c r="H80" i="33"/>
  <c r="G80" i="33"/>
  <c r="F80" i="33"/>
  <c r="M79" i="33"/>
  <c r="L79" i="33"/>
  <c r="M78" i="33"/>
  <c r="L78" i="33"/>
  <c r="M77" i="33"/>
  <c r="L77" i="33"/>
  <c r="M76" i="33"/>
  <c r="L76" i="33"/>
  <c r="M75" i="33"/>
  <c r="L75" i="33"/>
  <c r="K69" i="33"/>
  <c r="J69" i="33"/>
  <c r="D32" i="26" s="1"/>
  <c r="I69" i="33"/>
  <c r="H69" i="33"/>
  <c r="G69" i="33"/>
  <c r="F69" i="33"/>
  <c r="L68" i="33"/>
  <c r="L67" i="33"/>
  <c r="L66" i="33"/>
  <c r="L65" i="33"/>
  <c r="L64" i="33"/>
  <c r="L63" i="33"/>
  <c r="L62" i="33"/>
  <c r="F56" i="33"/>
  <c r="K49" i="33"/>
  <c r="K80" i="32"/>
  <c r="L31" i="26" s="1"/>
  <c r="J80" i="32"/>
  <c r="K31" i="26" s="1"/>
  <c r="I80" i="32"/>
  <c r="H80" i="32"/>
  <c r="G80" i="32"/>
  <c r="F80" i="32"/>
  <c r="M79" i="32"/>
  <c r="L79" i="32"/>
  <c r="M78" i="32"/>
  <c r="L78" i="32"/>
  <c r="M77" i="32"/>
  <c r="L77" i="32"/>
  <c r="M76" i="32"/>
  <c r="L76" i="32"/>
  <c r="M75" i="32"/>
  <c r="L75" i="32"/>
  <c r="J69" i="32"/>
  <c r="D31" i="26" s="1"/>
  <c r="I69" i="32"/>
  <c r="H69" i="32"/>
  <c r="G69" i="32"/>
  <c r="F69" i="32"/>
  <c r="L68" i="32"/>
  <c r="L67" i="32"/>
  <c r="L66" i="32"/>
  <c r="L65" i="32"/>
  <c r="L64" i="32"/>
  <c r="L63" i="32"/>
  <c r="L62" i="32"/>
  <c r="J56" i="32"/>
  <c r="I56" i="32"/>
  <c r="H56" i="32"/>
  <c r="G56" i="32"/>
  <c r="F56" i="32"/>
  <c r="K55" i="32"/>
  <c r="K54" i="32"/>
  <c r="K53" i="32"/>
  <c r="K52" i="32"/>
  <c r="K51" i="32"/>
  <c r="K50" i="32"/>
  <c r="K49" i="32"/>
  <c r="J80" i="27"/>
  <c r="K30" i="26" s="1"/>
  <c r="I80" i="27"/>
  <c r="H80" i="27"/>
  <c r="G80" i="27"/>
  <c r="F80" i="27"/>
  <c r="K80" i="27"/>
  <c r="L30" i="26" s="1"/>
  <c r="J69" i="27"/>
  <c r="D30" i="26" s="1"/>
  <c r="I69" i="27"/>
  <c r="H69" i="27"/>
  <c r="G69" i="27"/>
  <c r="F69" i="27"/>
  <c r="M68" i="27"/>
  <c r="L68" i="27"/>
  <c r="M67" i="27"/>
  <c r="L67" i="27"/>
  <c r="M66" i="27"/>
  <c r="L66" i="27"/>
  <c r="M65" i="27"/>
  <c r="L65" i="27"/>
  <c r="M64" i="27"/>
  <c r="L64" i="27"/>
  <c r="M63" i="27"/>
  <c r="L63" i="27"/>
  <c r="M62" i="27"/>
  <c r="L62" i="27"/>
  <c r="K50" i="27"/>
  <c r="K51" i="27"/>
  <c r="K52" i="27"/>
  <c r="K53" i="27"/>
  <c r="K54" i="27"/>
  <c r="K55" i="27"/>
  <c r="F56" i="27"/>
  <c r="G56" i="27"/>
  <c r="H56" i="27"/>
  <c r="I56" i="27"/>
  <c r="J56" i="27"/>
  <c r="M32" i="26" l="1"/>
  <c r="M33" i="26"/>
  <c r="O33" i="26"/>
  <c r="M69" i="33"/>
  <c r="E32" i="26"/>
  <c r="E31" i="26"/>
  <c r="M69" i="32"/>
  <c r="O32" i="26"/>
  <c r="M34" i="26"/>
  <c r="O34" i="26"/>
  <c r="M80" i="33"/>
  <c r="M80" i="32"/>
  <c r="O31" i="26"/>
  <c r="O76" i="26"/>
  <c r="L69" i="34"/>
  <c r="M69" i="34"/>
  <c r="D35" i="26"/>
  <c r="L69" i="33"/>
  <c r="H33" i="26"/>
  <c r="M56" i="35"/>
  <c r="H32" i="26"/>
  <c r="M49" i="35"/>
  <c r="K56" i="33"/>
  <c r="L35" i="26"/>
  <c r="O30" i="26"/>
  <c r="M30" i="26"/>
  <c r="K56" i="27"/>
  <c r="K51" i="26"/>
  <c r="M50" i="26" s="1"/>
  <c r="O75" i="26"/>
  <c r="M78" i="26"/>
  <c r="L78" i="26"/>
  <c r="O73" i="26"/>
  <c r="O77" i="26"/>
  <c r="O74" i="26"/>
  <c r="L80" i="32"/>
  <c r="L80" i="33"/>
  <c r="M80" i="34"/>
  <c r="L69" i="27"/>
  <c r="L67" i="26"/>
  <c r="M53" i="35"/>
  <c r="M50" i="35"/>
  <c r="M54" i="35"/>
  <c r="M52" i="35"/>
  <c r="K56" i="34"/>
  <c r="L69" i="32"/>
  <c r="K56" i="32"/>
  <c r="M54" i="32" s="1"/>
  <c r="L80" i="34"/>
  <c r="M50" i="32"/>
  <c r="M55" i="32"/>
  <c r="M69" i="27"/>
  <c r="M31" i="26" l="1"/>
  <c r="K35" i="26"/>
  <c r="M35" i="26" s="1"/>
  <c r="M55" i="33"/>
  <c r="M50" i="33"/>
  <c r="M56" i="33"/>
  <c r="M56" i="34"/>
  <c r="H34" i="26"/>
  <c r="M53" i="34"/>
  <c r="M51" i="34"/>
  <c r="M53" i="33"/>
  <c r="M54" i="33"/>
  <c r="M51" i="33"/>
  <c r="M49" i="33"/>
  <c r="M52" i="33"/>
  <c r="M52" i="32"/>
  <c r="H31" i="26"/>
  <c r="M51" i="32"/>
  <c r="M56" i="32"/>
  <c r="M49" i="32"/>
  <c r="H30" i="26"/>
  <c r="N35" i="26"/>
  <c r="N34" i="26"/>
  <c r="N31" i="26"/>
  <c r="N33" i="26"/>
  <c r="N32" i="26"/>
  <c r="N30" i="26"/>
  <c r="M49" i="26"/>
  <c r="M44" i="26"/>
  <c r="O54" i="26"/>
  <c r="M45" i="26"/>
  <c r="M51" i="26"/>
  <c r="M47" i="26"/>
  <c r="M46" i="26"/>
  <c r="M48" i="26"/>
  <c r="N54" i="26"/>
  <c r="M50" i="34"/>
  <c r="M49" i="34"/>
  <c r="M55" i="34"/>
  <c r="M54" i="34"/>
  <c r="M52" i="34"/>
  <c r="M53" i="32"/>
  <c r="O35" i="26" l="1"/>
  <c r="E35" i="26"/>
  <c r="H35" i="26" l="1"/>
  <c r="G35" i="26"/>
  <c r="F35" i="26"/>
  <c r="G33" i="26"/>
  <c r="F33" i="26"/>
  <c r="G32" i="26"/>
  <c r="F32" i="26"/>
  <c r="G34" i="26"/>
  <c r="F34" i="26"/>
  <c r="G31" i="26"/>
  <c r="F31" i="26"/>
  <c r="G30" i="26"/>
  <c r="F30" i="26"/>
  <c r="B3" i="26"/>
  <c r="J4" i="34" l="1"/>
  <c r="C4" i="34"/>
  <c r="J3" i="34"/>
  <c r="C3" i="34"/>
  <c r="J4" i="33"/>
  <c r="C4" i="33"/>
  <c r="J3" i="33"/>
  <c r="C3" i="33"/>
  <c r="J4" i="32"/>
  <c r="C4" i="32"/>
  <c r="J3" i="32"/>
  <c r="C3" i="32"/>
  <c r="J4" i="27"/>
  <c r="M80" i="27"/>
  <c r="M79" i="27"/>
  <c r="M78" i="27"/>
  <c r="M77" i="27"/>
  <c r="M76" i="27"/>
  <c r="M75" i="27"/>
  <c r="L80" i="27"/>
  <c r="L79" i="27"/>
  <c r="L78" i="27"/>
  <c r="L77" i="27"/>
  <c r="L76" i="27"/>
  <c r="L75" i="27"/>
  <c r="M56" i="27" l="1"/>
  <c r="M55" i="27"/>
  <c r="M54" i="27"/>
  <c r="M53" i="27"/>
  <c r="M52" i="27"/>
  <c r="M51" i="27"/>
  <c r="M50" i="27"/>
  <c r="M49" i="27"/>
  <c r="J3" i="27"/>
  <c r="C4" i="27"/>
  <c r="C3" i="27"/>
</calcChain>
</file>

<file path=xl/sharedStrings.xml><?xml version="1.0" encoding="utf-8"?>
<sst xmlns="http://schemas.openxmlformats.org/spreadsheetml/2006/main" count="625" uniqueCount="113">
  <si>
    <t>Índice</t>
  </si>
  <si>
    <t>Total</t>
  </si>
  <si>
    <t>Año</t>
  </si>
  <si>
    <t>Var. %</t>
  </si>
  <si>
    <t>Créditos</t>
  </si>
  <si>
    <t>Depósitos</t>
  </si>
  <si>
    <t>Fuente: BCRP- SBS - INEI</t>
  </si>
  <si>
    <t>1. Intermediación Financiera</t>
  </si>
  <si>
    <t>Créditos y depósitos del sistema financiero en la región
 como porcentaje del PBI regional</t>
  </si>
  <si>
    <t>Elaboración: CIE - PERUCÁMARAS</t>
  </si>
  <si>
    <t>%</t>
  </si>
  <si>
    <t>Uso de servicios financieros en la región
N° de Deudores* / Población Adulta</t>
  </si>
  <si>
    <t>Fuente: Reportes SBS</t>
  </si>
  <si>
    <t>Banca Múltiple</t>
  </si>
  <si>
    <t>Empresas
 Financieras</t>
  </si>
  <si>
    <t>Cajas 
Municipales</t>
  </si>
  <si>
    <t>Cajas Rurales de Ahorro y Crédito</t>
  </si>
  <si>
    <t>Edpymes</t>
  </si>
  <si>
    <t>Fuente: SBS                                                                                                 Elaboración: CIE-PERUCÁMARAS</t>
  </si>
  <si>
    <t>Part. 2017</t>
  </si>
  <si>
    <t>Total general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</si>
  <si>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</si>
  <si>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</si>
  <si>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</si>
  <si>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</si>
  <si>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</si>
  <si>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</si>
  <si>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</si>
  <si>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Tipo de Crédito</t>
  </si>
  <si>
    <t>Créditos Directos en la Región según tipo de crédito y tipo de empresa del sistema financiero</t>
  </si>
  <si>
    <t>Créditos Directos del Sistema Financiero por Tipo de Crédito</t>
  </si>
  <si>
    <t>Tasa de morosidad por Tipo de empresa del Sistema Financiero</t>
  </si>
  <si>
    <t>Emp. Financieras</t>
  </si>
  <si>
    <t>CMAC</t>
  </si>
  <si>
    <t>CRAC</t>
  </si>
  <si>
    <t>B. de la Nación</t>
  </si>
  <si>
    <t>Agrobanco</t>
  </si>
  <si>
    <t>Fuente: SBS                                                                                                                                                                                Elaboración: CIE-PERUCÁMARAS</t>
  </si>
  <si>
    <t>4. Morosidad por Tipo de Empresa del Sistema Financiero</t>
  </si>
  <si>
    <t>Mayo</t>
  </si>
  <si>
    <t>Var% 17/16</t>
  </si>
  <si>
    <t>Var. Mlls</t>
  </si>
  <si>
    <t>Fuente: SBS                                                                                                                                                              Elaboración: CIE-PERUCÁMARAS</t>
  </si>
  <si>
    <t>Región</t>
  </si>
  <si>
    <t>Uso %</t>
  </si>
  <si>
    <t>Fuente: BCRP- SBS - INEI                       Elaboración: CIE-PERUCÁMARAS</t>
  </si>
  <si>
    <t>*Uso de servicios financieros en la región (N° de deudores entre población adulta)</t>
  </si>
  <si>
    <t>Créditos al sector privado / PBI Regional</t>
  </si>
  <si>
    <t>Uso de servicios financieros en la región*</t>
  </si>
  <si>
    <t>Créditos de Consumo por Tipo de empresa del sistema financiero</t>
  </si>
  <si>
    <t>Part. %</t>
  </si>
  <si>
    <t>Total país</t>
  </si>
  <si>
    <t>Solo* Regiones</t>
  </si>
  <si>
    <t>*Sin Lima y Callao</t>
  </si>
  <si>
    <t>Total Nac</t>
  </si>
  <si>
    <t>Créditos Directos del Sistema Financiero según departamento</t>
  </si>
  <si>
    <t>2. Créditos Directos a las Regiones</t>
  </si>
  <si>
    <t>Dif. Mlls</t>
  </si>
  <si>
    <t>Créditos de Consumo  según departamento</t>
  </si>
  <si>
    <t xml:space="preserve">Consumo </t>
  </si>
  <si>
    <t>Fecha</t>
  </si>
  <si>
    <t>Var. % Cons</t>
  </si>
  <si>
    <t>Var. % Total</t>
  </si>
  <si>
    <t>Tasa de crecimiento de los créditos de consumo,  evolución de los créditos de consumo como proporción del VAB</t>
  </si>
  <si>
    <t>(Mlls de soles y Var. %)</t>
  </si>
  <si>
    <t>(Mlls de soles)</t>
  </si>
  <si>
    <t>VAB</t>
  </si>
  <si>
    <t>Consu/VAB</t>
  </si>
  <si>
    <r>
      <rPr>
        <b/>
        <u/>
        <sz val="8"/>
        <rFont val="Calibri"/>
        <family val="2"/>
        <scheme val="minor"/>
      </rPr>
      <t>Créditos</t>
    </r>
    <r>
      <rPr>
        <sz val="8"/>
        <rFont val="Calibri"/>
        <family val="2"/>
        <scheme val="minor"/>
      </rPr>
      <t>: Crédito directo del sistema financiero al sector privado por departamentos.</t>
    </r>
  </si>
  <si>
    <r>
      <t>*</t>
    </r>
    <r>
      <rPr>
        <b/>
        <u/>
        <sz val="8"/>
        <rFont val="Calibri"/>
        <family val="2"/>
        <scheme val="minor"/>
      </rPr>
      <t>N° de Deudores</t>
    </r>
    <r>
      <rPr>
        <sz val="8"/>
        <rFont val="Calibri"/>
        <family val="2"/>
        <scheme val="minor"/>
      </rPr>
      <t>: Número de personas naturales y  mancomunadas con créditos directos</t>
    </r>
  </si>
  <si>
    <r>
      <rPr>
        <b/>
        <u/>
        <sz val="8"/>
        <rFont val="Calibri"/>
        <family val="2"/>
        <scheme val="minor"/>
      </rPr>
      <t>Depósitos</t>
    </r>
    <r>
      <rPr>
        <sz val="8"/>
        <rFont val="Calibri"/>
        <family val="2"/>
        <scheme val="minor"/>
      </rPr>
      <t>: Depósitos en el sistema financiero por departamentos.</t>
    </r>
  </si>
  <si>
    <t>2. Créditos Directos del SF a la región 2011-2017*</t>
  </si>
  <si>
    <t>5. Créditos Directos del SF a la región 2011-2017*</t>
  </si>
  <si>
    <t>MR. Sur</t>
  </si>
  <si>
    <t>Part. %2017</t>
  </si>
  <si>
    <t>Var. % real</t>
  </si>
  <si>
    <t xml:space="preserve">Fuente: Superintendencia de Banca, Seguros y AFP
Elaboración: CIE-PERUCAMÁRAS
</t>
  </si>
  <si>
    <t>Par. % 2017</t>
  </si>
  <si>
    <t>Sistema Financiero</t>
  </si>
  <si>
    <t>Tasa de morosidad</t>
  </si>
  <si>
    <t>Tasa de crecimiento</t>
  </si>
  <si>
    <t>3. Créditos Directos según Tipo de Crédito y Tipo de Empresa del Sistema Financiero, Julio 2017</t>
  </si>
  <si>
    <t>(Millones de Soles al cierre de Julio)</t>
  </si>
  <si>
    <t>(Millones de Soles a Julio del 2017)</t>
  </si>
  <si>
    <t>(% a julio de cada año)</t>
  </si>
  <si>
    <t>3. Créditos Directos según Tipo de Crédito y Tipo de Empresa del Sistema Financiero</t>
  </si>
  <si>
    <t>(Millones de S/ al 31 de julio)</t>
  </si>
  <si>
    <t>Macro</t>
  </si>
  <si>
    <t>(Millones de Soles al 31 de julio 2017)</t>
  </si>
  <si>
    <t>MR Centro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</si>
  <si>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</si>
  <si>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(Millones de Soles al 31 de julio )</t>
  </si>
  <si>
    <t>% de la Macro Región</t>
  </si>
  <si>
    <t>Norte</t>
  </si>
  <si>
    <t>Cajamarca</t>
  </si>
  <si>
    <t>La Libertad</t>
  </si>
  <si>
    <t>Lambayeque</t>
  </si>
  <si>
    <t>Piura</t>
  </si>
  <si>
    <t>Tumbes</t>
  </si>
  <si>
    <t>Lunes, 13 de noviembre de 2017</t>
  </si>
  <si>
    <t>Macro Región Norte:  Intermediación Financiera y Créditos del Sistema Financiero</t>
  </si>
  <si>
    <t>Intermediación Financiera en la Macro Región Norte
(En % al 2016)</t>
  </si>
  <si>
    <t>Part. %2016</t>
  </si>
  <si>
    <t>Macro Región Norte: Créditos de Consumo del Sistema Financiero, según región  (2016-2017)</t>
  </si>
  <si>
    <t>Macro Región Norte: Créditos de Consumo por Tipo de empresa del sistema financiero (2016-2017)</t>
  </si>
  <si>
    <t xml:space="preserve">                                                                                       </t>
  </si>
  <si>
    <t>Créditos de consumo por regiones – A julio del 2017</t>
  </si>
  <si>
    <t>Información ampliada del Reporte Regional de la Macro Región Norte - Edición N° 265</t>
  </si>
  <si>
    <t>Cajamarca: Intermediación Financiera y Créditos del Sistema Financiero</t>
  </si>
  <si>
    <t>La Libertad: Intermediación Financiera y Créditos del Sistema Financiero</t>
  </si>
  <si>
    <t>Lambayeque: Intermediación Financiera y Créditos del Sistema Financiero</t>
  </si>
  <si>
    <t>Piura: Intermediación Financiera y Créditos del Sistema Financiero</t>
  </si>
  <si>
    <t>Tumbes: Intermediación Financiera y Créditos del Sistema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</si>
</sst>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&quot;S/.&quot;\ #,##0.00_);\(&quot;S/.&quot;\ #,##0.00\)"/>
    <numFmt numFmtId="166" formatCode="_([$€-2]\ * #,##0.00_);_([$€-2]\ * \(#,##0.00\);_([$€-2]\ * &quot;-&quot;??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  <numFmt numFmtId="173" formatCode="#,##0.00_ ;[Red]\-#,##0.0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7.5"/>
      <name val="Calibri"/>
      <family val="2"/>
      <scheme val="minor"/>
    </font>
    <font>
      <sz val="8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2">
    <xf numFmtId="0" fontId="0" fillId="0" borderId="0"/>
    <xf numFmtId="0" fontId="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4" fillId="0" borderId="0" xfId="1"/>
    <xf numFmtId="0" fontId="9" fillId="2" borderId="6" xfId="0" applyFont="1" applyFill="1" applyBorder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9" fillId="4" borderId="3" xfId="0" applyFont="1" applyFill="1" applyBorder="1"/>
    <xf numFmtId="0" fontId="9" fillId="4" borderId="2" xfId="0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0" fontId="10" fillId="4" borderId="9" xfId="0" applyFont="1" applyFill="1" applyBorder="1" applyAlignment="1">
      <alignment horizontal="center" vertical="center" wrapText="1"/>
    </xf>
    <xf numFmtId="171" fontId="10" fillId="2" borderId="9" xfId="0" applyNumberFormat="1" applyFont="1" applyFill="1" applyBorder="1"/>
    <xf numFmtId="171" fontId="19" fillId="2" borderId="9" xfId="0" applyNumberFormat="1" applyFont="1" applyFill="1" applyBorder="1"/>
    <xf numFmtId="170" fontId="10" fillId="2" borderId="9" xfId="29" applyNumberFormat="1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0" fontId="19" fillId="2" borderId="9" xfId="29" applyNumberFormat="1" applyFont="1" applyFill="1" applyBorder="1"/>
    <xf numFmtId="0" fontId="10" fillId="4" borderId="1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/>
    <xf numFmtId="0" fontId="17" fillId="3" borderId="0" xfId="0" applyFont="1" applyFill="1"/>
    <xf numFmtId="0" fontId="16" fillId="2" borderId="0" xfId="0" applyFont="1" applyFill="1"/>
    <xf numFmtId="0" fontId="17" fillId="4" borderId="2" xfId="0" applyFont="1" applyFill="1" applyBorder="1"/>
    <xf numFmtId="0" fontId="17" fillId="4" borderId="4" xfId="0" applyFont="1" applyFill="1" applyBorder="1"/>
    <xf numFmtId="0" fontId="17" fillId="2" borderId="5" xfId="0" applyFont="1" applyFill="1" applyBorder="1"/>
    <xf numFmtId="0" fontId="17" fillId="2" borderId="0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1" xfId="0" applyFont="1" applyFill="1" applyBorder="1"/>
    <xf numFmtId="0" fontId="17" fillId="2" borderId="8" xfId="0" applyFont="1" applyFill="1" applyBorder="1"/>
    <xf numFmtId="171" fontId="17" fillId="2" borderId="0" xfId="0" applyNumberFormat="1" applyFont="1" applyFill="1" applyBorder="1"/>
    <xf numFmtId="0" fontId="17" fillId="2" borderId="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3" fontId="16" fillId="2" borderId="0" xfId="0" applyNumberFormat="1" applyFont="1" applyFill="1"/>
    <xf numFmtId="171" fontId="17" fillId="2" borderId="0" xfId="0" applyNumberFormat="1" applyFont="1" applyFill="1"/>
    <xf numFmtId="0" fontId="16" fillId="5" borderId="10" xfId="0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71" fontId="9" fillId="2" borderId="0" xfId="0" applyNumberFormat="1" applyFont="1" applyFill="1"/>
    <xf numFmtId="0" fontId="17" fillId="2" borderId="0" xfId="0" applyFont="1" applyFill="1" applyAlignment="1"/>
    <xf numFmtId="0" fontId="20" fillId="2" borderId="0" xfId="0" applyFont="1" applyFill="1"/>
    <xf numFmtId="0" fontId="18" fillId="2" borderId="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170" fontId="10" fillId="2" borderId="17" xfId="29" applyNumberFormat="1" applyFont="1" applyFill="1" applyBorder="1" applyAlignment="1"/>
    <xf numFmtId="164" fontId="10" fillId="2" borderId="10" xfId="31" applyFont="1" applyFill="1" applyBorder="1" applyAlignment="1"/>
    <xf numFmtId="170" fontId="10" fillId="2" borderId="10" xfId="29" applyNumberFormat="1" applyFont="1" applyFill="1" applyBorder="1" applyAlignment="1"/>
    <xf numFmtId="0" fontId="10" fillId="5" borderId="10" xfId="0" applyFont="1" applyFill="1" applyBorder="1" applyAlignment="1">
      <alignment vertical="center"/>
    </xf>
    <xf numFmtId="171" fontId="9" fillId="2" borderId="0" xfId="0" applyNumberFormat="1" applyFont="1" applyFill="1" applyBorder="1"/>
    <xf numFmtId="0" fontId="9" fillId="2" borderId="7" xfId="0" applyFont="1" applyFill="1" applyBorder="1"/>
    <xf numFmtId="0" fontId="9" fillId="2" borderId="1" xfId="0" applyFont="1" applyFill="1" applyBorder="1"/>
    <xf numFmtId="0" fontId="9" fillId="2" borderId="8" xfId="0" applyFont="1" applyFill="1" applyBorder="1"/>
    <xf numFmtId="0" fontId="10" fillId="2" borderId="13" xfId="0" applyFont="1" applyFill="1" applyBorder="1" applyAlignment="1">
      <alignment vertical="center"/>
    </xf>
    <xf numFmtId="17" fontId="2" fillId="4" borderId="11" xfId="0" applyNumberFormat="1" applyFont="1" applyFill="1" applyBorder="1" applyAlignment="1">
      <alignment horizontal="center" vertical="center"/>
    </xf>
    <xf numFmtId="171" fontId="22" fillId="2" borderId="14" xfId="0" applyNumberFormat="1" applyFont="1" applyFill="1" applyBorder="1" applyAlignment="1">
      <alignment vertical="center"/>
    </xf>
    <xf numFmtId="171" fontId="23" fillId="2" borderId="14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170" fontId="22" fillId="2" borderId="14" xfId="29" applyNumberFormat="1" applyFont="1" applyFill="1" applyBorder="1" applyAlignment="1">
      <alignment vertical="center"/>
    </xf>
    <xf numFmtId="0" fontId="19" fillId="2" borderId="13" xfId="0" applyFont="1" applyFill="1" applyBorder="1"/>
    <xf numFmtId="170" fontId="23" fillId="2" borderId="14" xfId="29" applyNumberFormat="1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164" fontId="22" fillId="2" borderId="14" xfId="31" applyFont="1" applyFill="1" applyBorder="1" applyAlignment="1">
      <alignment vertical="center"/>
    </xf>
    <xf numFmtId="164" fontId="23" fillId="2" borderId="14" xfId="31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17" fontId="10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172" fontId="24" fillId="2" borderId="1" xfId="0" applyNumberFormat="1" applyFont="1" applyFill="1" applyBorder="1"/>
    <xf numFmtId="0" fontId="9" fillId="4" borderId="4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top" wrapText="1"/>
    </xf>
    <xf numFmtId="0" fontId="2" fillId="2" borderId="9" xfId="0" applyFont="1" applyFill="1" applyBorder="1" applyAlignment="1">
      <alignment horizontal="center"/>
    </xf>
    <xf numFmtId="170" fontId="2" fillId="2" borderId="9" xfId="29" applyNumberFormat="1" applyFont="1" applyFill="1" applyBorder="1"/>
    <xf numFmtId="0" fontId="22" fillId="2" borderId="5" xfId="0" applyFont="1" applyFill="1" applyBorder="1" applyAlignment="1">
      <alignment horizontal="left" vertical="top" wrapText="1" indent="1"/>
    </xf>
    <xf numFmtId="0" fontId="22" fillId="2" borderId="0" xfId="0" applyFont="1" applyFill="1" applyAlignment="1">
      <alignment horizontal="left" vertical="top" wrapText="1" indent="1"/>
    </xf>
    <xf numFmtId="0" fontId="22" fillId="2" borderId="0" xfId="0" applyFont="1" applyFill="1" applyBorder="1" applyAlignment="1">
      <alignment vertical="top" wrapText="1"/>
    </xf>
    <xf numFmtId="0" fontId="22" fillId="2" borderId="0" xfId="0" applyFont="1" applyFill="1" applyBorder="1"/>
    <xf numFmtId="0" fontId="2" fillId="2" borderId="0" xfId="0" applyFont="1" applyFill="1" applyBorder="1" applyAlignment="1">
      <alignment horizontal="left"/>
    </xf>
    <xf numFmtId="170" fontId="10" fillId="5" borderId="9" xfId="29" applyNumberFormat="1" applyFont="1" applyFill="1" applyBorder="1"/>
    <xf numFmtId="170" fontId="26" fillId="2" borderId="1" xfId="29" applyNumberFormat="1" applyFont="1" applyFill="1" applyBorder="1"/>
    <xf numFmtId="0" fontId="21" fillId="2" borderId="18" xfId="0" applyFont="1" applyFill="1" applyBorder="1" applyAlignment="1">
      <alignment horizontal="center"/>
    </xf>
    <xf numFmtId="170" fontId="21" fillId="2" borderId="18" xfId="29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70" fontId="22" fillId="2" borderId="6" xfId="29" applyNumberFormat="1" applyFont="1" applyFill="1" applyBorder="1" applyAlignment="1">
      <alignment horizontal="left"/>
    </xf>
    <xf numFmtId="170" fontId="22" fillId="2" borderId="0" xfId="29" applyNumberFormat="1" applyFont="1" applyFill="1" applyBorder="1" applyAlignment="1">
      <alignment horizontal="left"/>
    </xf>
    <xf numFmtId="170" fontId="22" fillId="2" borderId="0" xfId="29" applyNumberFormat="1" applyFont="1" applyFill="1" applyBorder="1" applyAlignment="1">
      <alignment horizontal="center"/>
    </xf>
    <xf numFmtId="170" fontId="10" fillId="2" borderId="0" xfId="0" applyNumberFormat="1" applyFont="1" applyFill="1" applyAlignment="1">
      <alignment horizontal="right"/>
    </xf>
    <xf numFmtId="170" fontId="9" fillId="2" borderId="0" xfId="29" applyNumberFormat="1" applyFont="1" applyFill="1"/>
    <xf numFmtId="9" fontId="30" fillId="2" borderId="6" xfId="29" applyNumberFormat="1" applyFont="1" applyFill="1" applyBorder="1" applyAlignment="1">
      <alignment horizontal="left"/>
    </xf>
    <xf numFmtId="170" fontId="31" fillId="2" borderId="0" xfId="0" applyNumberFormat="1" applyFont="1" applyFill="1"/>
    <xf numFmtId="170" fontId="32" fillId="2" borderId="0" xfId="0" applyNumberFormat="1" applyFont="1" applyFill="1" applyAlignment="1">
      <alignment horizontal="right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/>
    <xf numFmtId="0" fontId="34" fillId="2" borderId="0" xfId="0" applyFont="1" applyFill="1" applyBorder="1"/>
    <xf numFmtId="0" fontId="35" fillId="2" borderId="0" xfId="0" applyFont="1" applyFill="1" applyBorder="1" applyAlignment="1">
      <alignment horizontal="left"/>
    </xf>
    <xf numFmtId="0" fontId="24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9" fontId="35" fillId="2" borderId="0" xfId="29" applyNumberFormat="1" applyFont="1" applyFill="1" applyBorder="1"/>
    <xf numFmtId="171" fontId="34" fillId="2" borderId="0" xfId="0" applyNumberFormat="1" applyFont="1" applyFill="1"/>
    <xf numFmtId="0" fontId="10" fillId="6" borderId="20" xfId="0" applyFont="1" applyFill="1" applyBorder="1" applyAlignment="1">
      <alignment vertical="center"/>
    </xf>
    <xf numFmtId="17" fontId="10" fillId="6" borderId="20" xfId="0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171" fontId="10" fillId="2" borderId="20" xfId="0" applyNumberFormat="1" applyFont="1" applyFill="1" applyBorder="1" applyAlignment="1">
      <alignment vertical="center"/>
    </xf>
    <xf numFmtId="170" fontId="10" fillId="2" borderId="20" xfId="29" applyNumberFormat="1" applyFont="1" applyFill="1" applyBorder="1" applyAlignment="1">
      <alignment vertical="center"/>
    </xf>
    <xf numFmtId="164" fontId="10" fillId="2" borderId="20" xfId="31" applyFont="1" applyFill="1" applyBorder="1" applyAlignment="1">
      <alignment vertical="center"/>
    </xf>
    <xf numFmtId="0" fontId="19" fillId="3" borderId="20" xfId="0" applyFont="1" applyFill="1" applyBorder="1"/>
    <xf numFmtId="171" fontId="19" fillId="3" borderId="20" xfId="0" applyNumberFormat="1" applyFont="1" applyFill="1" applyBorder="1" applyAlignment="1">
      <alignment vertical="center"/>
    </xf>
    <xf numFmtId="170" fontId="19" fillId="3" borderId="20" xfId="29" applyNumberFormat="1" applyFont="1" applyFill="1" applyBorder="1" applyAlignment="1">
      <alignment vertical="center"/>
    </xf>
    <xf numFmtId="164" fontId="10" fillId="3" borderId="20" xfId="31" applyFont="1" applyFill="1" applyBorder="1" applyAlignment="1">
      <alignment vertical="center"/>
    </xf>
    <xf numFmtId="170" fontId="10" fillId="2" borderId="19" xfId="29" applyNumberFormat="1" applyFont="1" applyFill="1" applyBorder="1"/>
    <xf numFmtId="0" fontId="10" fillId="6" borderId="2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vertical="center"/>
    </xf>
    <xf numFmtId="170" fontId="34" fillId="2" borderId="0" xfId="29" applyNumberFormat="1" applyFont="1" applyFill="1" applyBorder="1" applyAlignment="1">
      <alignment vertical="center"/>
    </xf>
    <xf numFmtId="170" fontId="34" fillId="2" borderId="0" xfId="29" applyNumberFormat="1" applyFont="1" applyFill="1" applyBorder="1"/>
    <xf numFmtId="170" fontId="34" fillId="2" borderId="0" xfId="29" applyNumberFormat="1" applyFont="1" applyFill="1"/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36" fillId="2" borderId="1" xfId="0" applyFont="1" applyFill="1" applyBorder="1"/>
    <xf numFmtId="173" fontId="10" fillId="2" borderId="10" xfId="31" applyNumberFormat="1" applyFont="1" applyFill="1" applyBorder="1" applyAlignment="1"/>
    <xf numFmtId="171" fontId="10" fillId="3" borderId="9" xfId="0" applyNumberFormat="1" applyFont="1" applyFill="1" applyBorder="1"/>
    <xf numFmtId="170" fontId="10" fillId="3" borderId="17" xfId="29" applyNumberFormat="1" applyFont="1" applyFill="1" applyBorder="1" applyAlignment="1"/>
    <xf numFmtId="173" fontId="10" fillId="3" borderId="10" xfId="31" applyNumberFormat="1" applyFont="1" applyFill="1" applyBorder="1" applyAlignment="1"/>
    <xf numFmtId="0" fontId="10" fillId="4" borderId="9" xfId="0" applyFont="1" applyFill="1" applyBorder="1" applyAlignment="1">
      <alignment horizontal="center" vertical="center" wrapText="1"/>
    </xf>
    <xf numFmtId="170" fontId="32" fillId="2" borderId="0" xfId="0" applyNumberFormat="1" applyFont="1" applyFill="1"/>
    <xf numFmtId="168" fontId="22" fillId="2" borderId="14" xfId="31" applyNumberFormat="1" applyFont="1" applyFill="1" applyBorder="1" applyAlignment="1">
      <alignment vertical="center"/>
    </xf>
    <xf numFmtId="168" fontId="23" fillId="2" borderId="14" xfId="31" applyNumberFormat="1" applyFont="1" applyFill="1" applyBorder="1" applyAlignment="1">
      <alignment vertical="center"/>
    </xf>
    <xf numFmtId="164" fontId="10" fillId="3" borderId="10" xfId="31" applyFont="1" applyFill="1" applyBorder="1" applyAlignment="1"/>
    <xf numFmtId="0" fontId="25" fillId="2" borderId="0" xfId="31" applyNumberFormat="1" applyFont="1" applyFill="1" applyBorder="1" applyAlignment="1">
      <alignment horizontal="center" vertical="center"/>
    </xf>
    <xf numFmtId="0" fontId="25" fillId="2" borderId="0" xfId="31" applyNumberFormat="1" applyFont="1" applyFill="1" applyBorder="1" applyAlignment="1">
      <alignment horizontal="left" vertical="center"/>
    </xf>
    <xf numFmtId="0" fontId="10" fillId="2" borderId="0" xfId="0" applyFont="1" applyFill="1"/>
    <xf numFmtId="0" fontId="10" fillId="2" borderId="0" xfId="0" applyFont="1" applyFill="1" applyBorder="1"/>
    <xf numFmtId="170" fontId="10" fillId="2" borderId="0" xfId="29" applyNumberFormat="1" applyFont="1" applyFill="1"/>
    <xf numFmtId="4" fontId="10" fillId="2" borderId="0" xfId="0" applyNumberFormat="1" applyFont="1" applyFill="1"/>
    <xf numFmtId="171" fontId="10" fillId="2" borderId="0" xfId="0" applyNumberFormat="1" applyFont="1" applyFill="1" applyBorder="1"/>
    <xf numFmtId="0" fontId="28" fillId="2" borderId="0" xfId="0" applyFont="1" applyFill="1"/>
    <xf numFmtId="3" fontId="10" fillId="2" borderId="0" xfId="0" applyNumberFormat="1" applyFont="1" applyFill="1"/>
    <xf numFmtId="9" fontId="17" fillId="2" borderId="0" xfId="29" applyFont="1" applyFill="1" applyBorder="1"/>
    <xf numFmtId="170" fontId="30" fillId="2" borderId="0" xfId="29" applyNumberFormat="1" applyFont="1" applyFill="1" applyBorder="1"/>
    <xf numFmtId="170" fontId="37" fillId="7" borderId="17" xfId="29" applyNumberFormat="1" applyFont="1" applyFill="1" applyBorder="1" applyAlignment="1"/>
    <xf numFmtId="170" fontId="17" fillId="2" borderId="0" xfId="29" applyNumberFormat="1" applyFont="1" applyFill="1"/>
    <xf numFmtId="171" fontId="19" fillId="3" borderId="9" xfId="0" applyNumberFormat="1" applyFont="1" applyFill="1" applyBorder="1"/>
    <xf numFmtId="0" fontId="10" fillId="3" borderId="19" xfId="0" applyFont="1" applyFill="1" applyBorder="1" applyAlignment="1">
      <alignment vertical="center"/>
    </xf>
    <xf numFmtId="170" fontId="10" fillId="3" borderId="19" xfId="29" applyNumberFormat="1" applyFont="1" applyFill="1" applyBorder="1"/>
    <xf numFmtId="0" fontId="10" fillId="4" borderId="9" xfId="0" applyFont="1" applyFill="1" applyBorder="1" applyAlignment="1">
      <alignment horizontal="center" vertical="center" wrapText="1"/>
    </xf>
    <xf numFmtId="171" fontId="16" fillId="2" borderId="9" xfId="0" applyNumberFormat="1" applyFont="1" applyFill="1" applyBorder="1"/>
    <xf numFmtId="170" fontId="35" fillId="2" borderId="0" xfId="0" applyNumberFormat="1" applyFont="1" applyFill="1" applyBorder="1" applyAlignment="1">
      <alignment horizontal="left"/>
    </xf>
    <xf numFmtId="164" fontId="9" fillId="2" borderId="0" xfId="31" applyFont="1" applyFill="1" applyBorder="1"/>
    <xf numFmtId="170" fontId="30" fillId="2" borderId="6" xfId="29" applyNumberFormat="1" applyFont="1" applyFill="1" applyBorder="1" applyAlignment="1">
      <alignment horizontal="left"/>
    </xf>
    <xf numFmtId="0" fontId="12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0" fillId="5" borderId="9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top" wrapText="1" indent="2"/>
    </xf>
    <xf numFmtId="0" fontId="22" fillId="2" borderId="0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</cellXfs>
  <cellStyles count="32">
    <cellStyle name="Euro" xfId="3"/>
    <cellStyle name="Euro 2" xfId="4"/>
    <cellStyle name="Euro 2 2" xfId="5"/>
    <cellStyle name="Hipervínculo" xfId="1" builtinId="8"/>
    <cellStyle name="Millares" xfId="31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Intermediación Financiera en la Macro Región Norte - 2016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416491659365945E-2"/>
          <c:y val="4.2718497480492446E-2"/>
          <c:w val="0.94661189327608475"/>
          <c:h val="0.75481691389625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Norte!$T$11</c:f>
              <c:strCache>
                <c:ptCount val="1"/>
                <c:pt idx="0">
                  <c:v>Créditos al sector privado / PBI Regional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17641413779311E-2"/>
                  <c:y val="1.3403617284129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11696965351732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4113131023448801E-3"/>
                  <c:y val="1.3490722738028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11696965351732E-2"/>
                  <c:y val="4.49690757934297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7641413779311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7641413779311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0584848267586601E-3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Norte!$S$12:$S$16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Norte!$T$12:$T$16</c:f>
              <c:numCache>
                <c:formatCode>0%</c:formatCode>
                <c:ptCount val="5"/>
                <c:pt idx="0">
                  <c:v>0.19651887919239661</c:v>
                </c:pt>
                <c:pt idx="1">
                  <c:v>0.26113171792197104</c:v>
                </c:pt>
                <c:pt idx="2">
                  <c:v>0.35728569792303105</c:v>
                </c:pt>
                <c:pt idx="3">
                  <c:v>0.25510112802695906</c:v>
                </c:pt>
                <c:pt idx="4">
                  <c:v>0.20897810842076864</c:v>
                </c:pt>
              </c:numCache>
            </c:numRef>
          </c:val>
        </c:ser>
        <c:ser>
          <c:idx val="1"/>
          <c:order val="1"/>
          <c:tx>
            <c:strRef>
              <c:f>Norte!$U$11</c:f>
              <c:strCache>
                <c:ptCount val="1"/>
                <c:pt idx="0">
                  <c:v>Uso de servicios financieros en la región*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7.05848482675866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7641413779311E-2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0584848267586601E-3"/>
                  <c:y val="8.99381515868595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4113131023448801E-3"/>
                  <c:y val="8.99381515868591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84848267586601E-3"/>
                  <c:y val="4.122117662009409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Norte!$S$12:$S$16</c:f>
              <c:strCache>
                <c:ptCount val="5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</c:strCache>
            </c:strRef>
          </c:cat>
          <c:val>
            <c:numRef>
              <c:f>Norte!$U$12:$U$16</c:f>
              <c:numCache>
                <c:formatCode>0%</c:formatCode>
                <c:ptCount val="5"/>
                <c:pt idx="0">
                  <c:v>0.19949999999999998</c:v>
                </c:pt>
                <c:pt idx="1">
                  <c:v>0.30170000000000002</c:v>
                </c:pt>
                <c:pt idx="2">
                  <c:v>0.36280000000000001</c:v>
                </c:pt>
                <c:pt idx="3">
                  <c:v>0.36479999999999996</c:v>
                </c:pt>
                <c:pt idx="4">
                  <c:v>0.35450000000000004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10688"/>
        <c:axId val="70212224"/>
      </c:barChart>
      <c:catAx>
        <c:axId val="70210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0212224"/>
        <c:crosses val="autoZero"/>
        <c:auto val="1"/>
        <c:lblAlgn val="ctr"/>
        <c:lblOffset val="100"/>
        <c:noMultiLvlLbl val="0"/>
      </c:catAx>
      <c:valAx>
        <c:axId val="70212224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7021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345765218958792"/>
          <c:y val="0.12463374104115095"/>
          <c:w val="0.39538037915364505"/>
          <c:h val="0.11979375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</a:t>
            </a:r>
            <a:r>
              <a:rPr lang="es-PE" sz="1000" baseline="0"/>
              <a:t> Norte: Créditos de Consumo, 2011-2017 </a:t>
            </a:r>
          </a:p>
          <a:p>
            <a:pPr>
              <a:defRPr sz="1000"/>
            </a:pPr>
            <a:r>
              <a:rPr lang="es-PE" sz="1000" b="0" baseline="0"/>
              <a:t>( En Mlls y Variación %) </a:t>
            </a:r>
            <a:endParaRPr lang="es-PE" sz="1000" b="0"/>
          </a:p>
        </c:rich>
      </c:tx>
      <c:layout>
        <c:manualLayout>
          <c:xMode val="edge"/>
          <c:yMode val="edge"/>
          <c:x val="0.25377277777777779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12432664206976"/>
          <c:y val="0.3264488583097746"/>
          <c:w val="0.8184080284777131"/>
          <c:h val="0.48564264666338985"/>
        </c:manualLayout>
      </c:layout>
      <c:barChart>
        <c:barDir val="col"/>
        <c:grouping val="stacked"/>
        <c:varyColors val="0"/>
        <c:ser>
          <c:idx val="0"/>
          <c:order val="0"/>
          <c:tx>
            <c:v>Créditos de Consumo (Mlls de soles)</c:v>
          </c:tx>
          <c:spPr>
            <a:solidFill>
              <a:schemeClr val="accent2"/>
            </a:solidFill>
            <a:ln w="76200">
              <a:solidFill>
                <a:schemeClr val="accent2"/>
              </a:solidFill>
            </a:ln>
          </c:spPr>
          <c:invertIfNegative val="0"/>
          <c:dLbls>
            <c:dLbl>
              <c:idx val="12"/>
              <c:layout>
                <c:manualLayout>
                  <c:x val="-7.1149772459452015E-3"/>
                  <c:y val="-0.26887995355388283"/>
                </c:manualLayout>
              </c:layout>
              <c:spPr/>
              <c:txPr>
                <a:bodyPr/>
                <a:lstStyle/>
                <a:p>
                  <a:pPr>
                    <a:defRPr sz="750" b="1"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Norte!$G$103:$G$115</c:f>
              <c:numCache>
                <c:formatCode>mmm\-yy</c:formatCode>
                <c:ptCount val="13"/>
                <c:pt idx="0">
                  <c:v>40725</c:v>
                </c:pt>
                <c:pt idx="1">
                  <c:v>40878</c:v>
                </c:pt>
                <c:pt idx="2">
                  <c:v>41091</c:v>
                </c:pt>
                <c:pt idx="3">
                  <c:v>41244</c:v>
                </c:pt>
                <c:pt idx="4">
                  <c:v>41456</c:v>
                </c:pt>
                <c:pt idx="5">
                  <c:v>41609</c:v>
                </c:pt>
                <c:pt idx="6">
                  <c:v>41821</c:v>
                </c:pt>
                <c:pt idx="7">
                  <c:v>41974</c:v>
                </c:pt>
                <c:pt idx="8">
                  <c:v>42186</c:v>
                </c:pt>
                <c:pt idx="9">
                  <c:v>42339</c:v>
                </c:pt>
                <c:pt idx="10">
                  <c:v>42552</c:v>
                </c:pt>
                <c:pt idx="11">
                  <c:v>42705</c:v>
                </c:pt>
                <c:pt idx="12">
                  <c:v>42917</c:v>
                </c:pt>
              </c:numCache>
            </c:numRef>
          </c:cat>
          <c:val>
            <c:numRef>
              <c:f>Norte!$H$103:$H$115</c:f>
              <c:numCache>
                <c:formatCode>#,##0.0</c:formatCode>
                <c:ptCount val="13"/>
                <c:pt idx="0">
                  <c:v>2939.9221600000001</c:v>
                </c:pt>
                <c:pt idx="1">
                  <c:v>3156.5048639800007</c:v>
                </c:pt>
                <c:pt idx="2">
                  <c:v>3435.9301516200003</c:v>
                </c:pt>
                <c:pt idx="3">
                  <c:v>3702.7645783500002</c:v>
                </c:pt>
                <c:pt idx="4">
                  <c:v>4027.8530757100007</c:v>
                </c:pt>
                <c:pt idx="5">
                  <c:v>4316.6763152800013</c:v>
                </c:pt>
                <c:pt idx="6">
                  <c:v>4527.5004981900011</c:v>
                </c:pt>
                <c:pt idx="7">
                  <c:v>4743.5944584099998</c:v>
                </c:pt>
                <c:pt idx="8">
                  <c:v>5127.539167410001</c:v>
                </c:pt>
                <c:pt idx="9">
                  <c:v>5469.7849650899998</c:v>
                </c:pt>
                <c:pt idx="10">
                  <c:v>5526.4332996300009</c:v>
                </c:pt>
                <c:pt idx="11">
                  <c:v>5971.2937910800001</c:v>
                </c:pt>
                <c:pt idx="12">
                  <c:v>6413.1936330900007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5188864"/>
        <c:axId val="72294784"/>
      </c:barChart>
      <c:lineChart>
        <c:grouping val="standard"/>
        <c:varyColors val="0"/>
        <c:ser>
          <c:idx val="1"/>
          <c:order val="1"/>
          <c:tx>
            <c:v>Variación Porcentual Anual (%)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047537037037037E-2"/>
                  <c:y val="-5.61145833333333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/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Norte!$G$103:$G$115</c:f>
              <c:numCache>
                <c:formatCode>mmm\-yy</c:formatCode>
                <c:ptCount val="13"/>
                <c:pt idx="0">
                  <c:v>40725</c:v>
                </c:pt>
                <c:pt idx="1">
                  <c:v>40878</c:v>
                </c:pt>
                <c:pt idx="2">
                  <c:v>41091</c:v>
                </c:pt>
                <c:pt idx="3">
                  <c:v>41244</c:v>
                </c:pt>
                <c:pt idx="4">
                  <c:v>41456</c:v>
                </c:pt>
                <c:pt idx="5">
                  <c:v>41609</c:v>
                </c:pt>
                <c:pt idx="6">
                  <c:v>41821</c:v>
                </c:pt>
                <c:pt idx="7">
                  <c:v>41974</c:v>
                </c:pt>
                <c:pt idx="8">
                  <c:v>42186</c:v>
                </c:pt>
                <c:pt idx="9">
                  <c:v>42339</c:v>
                </c:pt>
                <c:pt idx="10">
                  <c:v>42552</c:v>
                </c:pt>
                <c:pt idx="11">
                  <c:v>42705</c:v>
                </c:pt>
                <c:pt idx="12">
                  <c:v>42917</c:v>
                </c:pt>
              </c:numCache>
            </c:numRef>
          </c:cat>
          <c:val>
            <c:numRef>
              <c:f>Norte!$I$103:$I$115</c:f>
              <c:numCache>
                <c:formatCode>0.0%</c:formatCode>
                <c:ptCount val="13"/>
                <c:pt idx="0">
                  <c:v>8.9716937310888367E-2</c:v>
                </c:pt>
                <c:pt idx="1">
                  <c:v>7.3669536876445951E-2</c:v>
                </c:pt>
                <c:pt idx="2">
                  <c:v>8.8523636009125495E-2</c:v>
                </c:pt>
                <c:pt idx="3">
                  <c:v>7.7660026529989379E-2</c:v>
                </c:pt>
                <c:pt idx="4">
                  <c:v>8.7796156218191035E-2</c:v>
                </c:pt>
                <c:pt idx="5">
                  <c:v>7.1706498261257634E-2</c:v>
                </c:pt>
                <c:pt idx="6">
                  <c:v>4.8839469886526432E-2</c:v>
                </c:pt>
                <c:pt idx="7">
                  <c:v>4.7729196342747748E-2</c:v>
                </c:pt>
                <c:pt idx="8">
                  <c:v>8.0939614962088235E-2</c:v>
                </c:pt>
                <c:pt idx="9">
                  <c:v>6.6746598418061964E-2</c:v>
                </c:pt>
                <c:pt idx="10">
                  <c:v>1.0356592608585125E-2</c:v>
                </c:pt>
                <c:pt idx="11">
                  <c:v>8.0496853455154005E-2</c:v>
                </c:pt>
                <c:pt idx="12">
                  <c:v>7.4004036222454328E-2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7856"/>
        <c:axId val="72296320"/>
      </c:lineChart>
      <c:dateAx>
        <c:axId val="75188864"/>
        <c:scaling>
          <c:orientation val="minMax"/>
          <c:max val="42917"/>
          <c:min val="40725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</c:spPr>
        <c:txPr>
          <a:bodyPr rot="0" vert="horz" anchor="t" anchorCtr="0"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294784"/>
        <c:crosses val="autoZero"/>
        <c:auto val="0"/>
        <c:lblOffset val="100"/>
        <c:baseTimeUnit val="months"/>
        <c:majorUnit val="6"/>
        <c:majorTimeUnit val="months"/>
      </c:dateAx>
      <c:valAx>
        <c:axId val="72294784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4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75188864"/>
        <c:crossesAt val="40725"/>
        <c:crossBetween val="between"/>
      </c:valAx>
      <c:valAx>
        <c:axId val="722963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72297856"/>
        <c:crosses val="max"/>
        <c:crossBetween val="between"/>
      </c:valAx>
      <c:dateAx>
        <c:axId val="722978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229632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35896751598570181"/>
          <c:y val="0.14681627381224457"/>
          <c:w val="0.30791745974086626"/>
          <c:h val="0.12739464935093864"/>
        </c:manualLayout>
      </c:layout>
      <c:overlay val="0"/>
      <c:txPr>
        <a:bodyPr/>
        <a:lstStyle/>
        <a:p>
          <a:pPr>
            <a:defRPr sz="7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Creditos al Consumo en la Macro Región Norte</a:t>
            </a:r>
          </a:p>
          <a:p>
            <a:pPr>
              <a:defRPr sz="1000"/>
            </a:pPr>
            <a:r>
              <a:rPr lang="en-US" sz="900" b="0"/>
              <a:t>(En Mlls de soles y </a:t>
            </a:r>
            <a:r>
              <a:rPr lang="en-US" sz="900" b="0" baseline="0"/>
              <a:t> Porcentaje a julio 2017)</a:t>
            </a:r>
            <a:endParaRPr lang="en-US" sz="900" b="0"/>
          </a:p>
        </c:rich>
      </c:tx>
      <c:layout>
        <c:manualLayout>
          <c:xMode val="edge"/>
          <c:yMode val="edge"/>
          <c:x val="0.22795015976713939"/>
          <c:y val="1.3229166666666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83342369507736"/>
          <c:y val="0.24107782239220321"/>
          <c:w val="0.43763043655862865"/>
          <c:h val="0.55842735828437362"/>
        </c:manualLayout>
      </c:layout>
      <c:doughnutChart>
        <c:varyColors val="1"/>
        <c:ser>
          <c:idx val="0"/>
          <c:order val="0"/>
          <c:spPr>
            <a:solidFill>
              <a:schemeClr val="accent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2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26111681545408633"/>
                  <c:y val="0.11108113342885388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20207106332253943"/>
                  <c:y val="-0.13803853951891051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6746034914292504"/>
                  <c:y val="-0.13176652393867649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.23838975372092322"/>
                  <c:y val="-6.443638633815339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7902858649475653"/>
                  <c:y val="0.151878850412813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759657928775745"/>
                  <c:y val="2.4266072048012999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5344226246944923"/>
                  <c:y val="9.4295129797617408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.14458982425005792"/>
                  <c:y val="0.1772748440195207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Norte!$S$29:$S$34</c:f>
              <c:strCache>
                <c:ptCount val="5"/>
                <c:pt idx="0">
                  <c:v>Piura</c:v>
                </c:pt>
                <c:pt idx="1">
                  <c:v>La Libertad</c:v>
                </c:pt>
                <c:pt idx="2">
                  <c:v>Lambayeque</c:v>
                </c:pt>
                <c:pt idx="3">
                  <c:v>Cajamarca</c:v>
                </c:pt>
                <c:pt idx="4">
                  <c:v>Tumbes</c:v>
                </c:pt>
              </c:strCache>
            </c:strRef>
          </c:cat>
          <c:val>
            <c:numRef>
              <c:f>Norte!$T$29:$T$34</c:f>
              <c:numCache>
                <c:formatCode>#,##0.0</c:formatCode>
                <c:ptCount val="6"/>
                <c:pt idx="0">
                  <c:v>1980.2485071700003</c:v>
                </c:pt>
                <c:pt idx="1">
                  <c:v>1836.3110566899995</c:v>
                </c:pt>
                <c:pt idx="2">
                  <c:v>1441.9410788299999</c:v>
                </c:pt>
                <c:pt idx="3">
                  <c:v>911.40123190000031</c:v>
                </c:pt>
                <c:pt idx="4">
                  <c:v>243.29175850000001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3"/>
        <c:holeSize val="11"/>
      </c:doughnutChart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Créditos del Sistema Financiero
</a:t>
            </a:r>
            <a:r>
              <a:rPr lang="en-US" sz="1000" b="0"/>
              <a:t>( en Mlls</a:t>
            </a:r>
            <a:r>
              <a:rPr lang="en-US" sz="1000" b="0" baseline="0"/>
              <a:t> de soles </a:t>
            </a:r>
            <a:r>
              <a:rPr lang="en-US" sz="1000" b="0"/>
              <a:t>al 31 de julio 2017  )</a:t>
            </a:r>
            <a:r>
              <a:rPr lang="en-US" sz="1000"/>
              <a:t>
</a:t>
            </a:r>
          </a:p>
        </c:rich>
      </c:tx>
      <c:layout>
        <c:manualLayout>
          <c:xMode val="edge"/>
          <c:yMode val="edge"/>
          <c:x val="0.24741111111111111"/>
          <c:y val="8.8194444444444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56759259259258"/>
          <c:y val="0.18230830497680867"/>
          <c:w val="0.69641388888888889"/>
          <c:h val="0.720034722222222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Norte!$S$46:$S$52</c:f>
              <c:strCache>
                <c:ptCount val="7"/>
                <c:pt idx="0">
                  <c:v>Corporativo</c:v>
                </c:pt>
                <c:pt idx="1">
                  <c:v>Microempresas</c:v>
                </c:pt>
                <c:pt idx="2">
                  <c:v>Grandes Empresas</c:v>
                </c:pt>
                <c:pt idx="3">
                  <c:v>Hipotecario</c:v>
                </c:pt>
                <c:pt idx="4">
                  <c:v>Medianas Empresas</c:v>
                </c:pt>
                <c:pt idx="5">
                  <c:v>Pequeñas Empresas</c:v>
                </c:pt>
                <c:pt idx="6">
                  <c:v>Consumo</c:v>
                </c:pt>
              </c:strCache>
            </c:strRef>
          </c:cat>
          <c:val>
            <c:numRef>
              <c:f>Norte!$T$46:$T$52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Norte!$S$46:$S$52</c:f>
              <c:strCache>
                <c:ptCount val="7"/>
                <c:pt idx="0">
                  <c:v>Corporativo</c:v>
                </c:pt>
                <c:pt idx="1">
                  <c:v>Microempresas</c:v>
                </c:pt>
                <c:pt idx="2">
                  <c:v>Grandes Empresas</c:v>
                </c:pt>
                <c:pt idx="3">
                  <c:v>Hipotecario</c:v>
                </c:pt>
                <c:pt idx="4">
                  <c:v>Medianas Empresas</c:v>
                </c:pt>
                <c:pt idx="5">
                  <c:v>Pequeñas Empresas</c:v>
                </c:pt>
                <c:pt idx="6">
                  <c:v>Consumo</c:v>
                </c:pt>
              </c:strCache>
            </c:strRef>
          </c:cat>
          <c:val>
            <c:numRef>
              <c:f>Norte!$U$46:$U$52</c:f>
              <c:numCache>
                <c:formatCode>#,##0.0</c:formatCode>
                <c:ptCount val="7"/>
                <c:pt idx="0">
                  <c:v>704.68115487999989</c:v>
                </c:pt>
                <c:pt idx="1">
                  <c:v>2049.8660750600002</c:v>
                </c:pt>
                <c:pt idx="2">
                  <c:v>2199.4044118899997</c:v>
                </c:pt>
                <c:pt idx="3">
                  <c:v>3246.8225293500009</c:v>
                </c:pt>
                <c:pt idx="4">
                  <c:v>4107.2387502900001</c:v>
                </c:pt>
                <c:pt idx="5">
                  <c:v>4438.4474978500002</c:v>
                </c:pt>
                <c:pt idx="6">
                  <c:v>6413.1936330899998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72386432"/>
        <c:axId val="72387968"/>
      </c:barChart>
      <c:catAx>
        <c:axId val="7238643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72387968"/>
        <c:crosses val="autoZero"/>
        <c:auto val="1"/>
        <c:lblAlgn val="ctr"/>
        <c:lblOffset val="100"/>
        <c:noMultiLvlLbl val="0"/>
      </c:catAx>
      <c:valAx>
        <c:axId val="7238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38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PE" sz="800"/>
              <a:t>Macro Región Norte: Variación real del crédito de Consumo y tasa de morosidad</a:t>
            </a:r>
            <a:r>
              <a:rPr lang="es-PE" sz="800" baseline="0"/>
              <a:t>, 2012-2017</a:t>
            </a:r>
          </a:p>
          <a:p>
            <a:pPr>
              <a:defRPr sz="800"/>
            </a:pPr>
            <a:r>
              <a:rPr lang="es-PE" sz="800" baseline="0"/>
              <a:t>(% al 31 de julio)</a:t>
            </a:r>
            <a:endParaRPr lang="es-PE" sz="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38565641121584"/>
          <c:y val="0.26493784722222224"/>
          <c:w val="0.7819167369558353"/>
          <c:h val="0.55852152777777775"/>
        </c:manualLayout>
      </c:layout>
      <c:lineChart>
        <c:grouping val="standard"/>
        <c:varyColors val="0"/>
        <c:ser>
          <c:idx val="1"/>
          <c:order val="1"/>
          <c:tx>
            <c:v>Variación anual de Crédito de Consumo</c:v>
          </c:tx>
          <c:spPr>
            <a:ln>
              <a:solidFill>
                <a:schemeClr val="accent2">
                  <a:lumMod val="75000"/>
                </a:schemeClr>
              </a:solidFill>
              <a:prstDash val="dash"/>
            </a:ln>
          </c:spPr>
          <c:marker>
            <c:symbol val="square"/>
            <c:size val="5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  <a:prstDash val="dash"/>
              </a:ln>
            </c:spPr>
          </c:marker>
          <c:cat>
            <c:numRef>
              <c:f>Norte!$S$86:$S$91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Norte!$U$86:$U$91</c:f>
              <c:numCache>
                <c:formatCode>0.0%</c:formatCode>
                <c:ptCount val="6"/>
                <c:pt idx="0">
                  <c:v>8.8523636009125495E-2</c:v>
                </c:pt>
                <c:pt idx="1">
                  <c:v>8.7796156218191035E-2</c:v>
                </c:pt>
                <c:pt idx="2">
                  <c:v>4.8839469886526432E-2</c:v>
                </c:pt>
                <c:pt idx="3">
                  <c:v>8.0939614962088235E-2</c:v>
                </c:pt>
                <c:pt idx="4">
                  <c:v>1.0356592608585125E-2</c:v>
                </c:pt>
                <c:pt idx="5">
                  <c:v>7.4004036222454328E-2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43776"/>
        <c:axId val="72445952"/>
      </c:lineChart>
      <c:lineChart>
        <c:grouping val="standard"/>
        <c:varyColors val="0"/>
        <c:ser>
          <c:idx val="0"/>
          <c:order val="0"/>
          <c:tx>
            <c:strRef>
              <c:f>Norte!$T$85</c:f>
              <c:strCache>
                <c:ptCount val="1"/>
                <c:pt idx="0">
                  <c:v>Tasa de morosidad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accent2"/>
                </a:solidFill>
                <a:prstDash val="sysDot"/>
              </a:ln>
            </c:spPr>
          </c:marker>
          <c:cat>
            <c:numRef>
              <c:f>Norte!$S$86:$S$91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Norte!$T$86:$T$91</c:f>
              <c:numCache>
                <c:formatCode>0.0%</c:formatCode>
                <c:ptCount val="6"/>
                <c:pt idx="0">
                  <c:v>3.5173929983829635E-2</c:v>
                </c:pt>
                <c:pt idx="1">
                  <c:v>3.944921939456001E-2</c:v>
                </c:pt>
                <c:pt idx="2">
                  <c:v>4.8901938186623355E-2</c:v>
                </c:pt>
                <c:pt idx="3">
                  <c:v>4.8899487846553562E-2</c:v>
                </c:pt>
                <c:pt idx="4">
                  <c:v>5.2866019661161855E-2</c:v>
                </c:pt>
                <c:pt idx="5">
                  <c:v>5.1464505181179669E-2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49024"/>
        <c:axId val="72447488"/>
      </c:lineChart>
      <c:catAx>
        <c:axId val="724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445952"/>
        <c:crosses val="autoZero"/>
        <c:auto val="1"/>
        <c:lblAlgn val="ctr"/>
        <c:lblOffset val="100"/>
        <c:noMultiLvlLbl val="0"/>
      </c:catAx>
      <c:valAx>
        <c:axId val="72445952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443776"/>
        <c:crosses val="autoZero"/>
        <c:crossBetween val="between"/>
      </c:valAx>
      <c:valAx>
        <c:axId val="7244748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449024"/>
        <c:crosses val="max"/>
        <c:crossBetween val="between"/>
      </c:valAx>
      <c:catAx>
        <c:axId val="72449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44748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397915373756975"/>
          <c:y val="0.16860173611111112"/>
          <c:w val="0.38385983447855337"/>
          <c:h val="0.10090474902315438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438150</xdr:colOff>
      <xdr:row>6</xdr:row>
      <xdr:rowOff>137223</xdr:rowOff>
    </xdr:from>
    <xdr:to>
      <xdr:col>12</xdr:col>
      <xdr:colOff>152401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375473"/>
          <a:ext cx="3000376" cy="3038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0</xdr:col>
      <xdr:colOff>762000</xdr:colOff>
      <xdr:row>4</xdr:row>
      <xdr:rowOff>9524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234662</xdr:colOff>
      <xdr:row>0</xdr:row>
      <xdr:rowOff>88323</xdr:rowOff>
    </xdr:from>
    <xdr:to>
      <xdr:col>17</xdr:col>
      <xdr:colOff>691862</xdr:colOff>
      <xdr:row>3</xdr:row>
      <xdr:rowOff>50223</xdr:rowOff>
    </xdr:to>
    <xdr:sp macro="" textlink="">
      <xdr:nvSpPr>
        <xdr:cNvPr id="3" name="2 Flecha abajo"/>
        <xdr:cNvSpPr/>
      </xdr:nvSpPr>
      <xdr:spPr>
        <a:xfrm>
          <a:off x="12026612" y="88323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289131</xdr:colOff>
      <xdr:row>6</xdr:row>
      <xdr:rowOff>183715</xdr:rowOff>
    </xdr:from>
    <xdr:to>
      <xdr:col>23</xdr:col>
      <xdr:colOff>72013</xdr:colOff>
      <xdr:row>21</xdr:row>
      <xdr:rowOff>150378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171693</xdr:colOff>
      <xdr:row>59</xdr:row>
      <xdr:rowOff>47210</xdr:rowOff>
    </xdr:from>
    <xdr:to>
      <xdr:col>22</xdr:col>
      <xdr:colOff>857251</xdr:colOff>
      <xdr:row>74</xdr:row>
      <xdr:rowOff>69202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492251</xdr:colOff>
      <xdr:row>44</xdr:row>
      <xdr:rowOff>120097</xdr:rowOff>
    </xdr:from>
    <xdr:to>
      <xdr:col>24</xdr:col>
      <xdr:colOff>0</xdr:colOff>
      <xdr:row>62</xdr:row>
      <xdr:rowOff>67683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286935</xdr:colOff>
      <xdr:row>25</xdr:row>
      <xdr:rowOff>74720</xdr:rowOff>
    </xdr:from>
    <xdr:to>
      <xdr:col>23</xdr:col>
      <xdr:colOff>73908</xdr:colOff>
      <xdr:row>40</xdr:row>
      <xdr:rowOff>112692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280306</xdr:colOff>
      <xdr:row>97</xdr:row>
      <xdr:rowOff>160563</xdr:rowOff>
    </xdr:from>
    <xdr:to>
      <xdr:col>23</xdr:col>
      <xdr:colOff>53753</xdr:colOff>
      <xdr:row>112</xdr:row>
      <xdr:rowOff>183063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0.00711</cdr:x>
      <cdr:y>0.85163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383" y="2452688"/>
          <a:ext cx="5359376" cy="427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 baseline="0"/>
            <a:t>*Indicador de Bancarización medido como N° de deudores entre la población adulta</a:t>
          </a:r>
        </a:p>
        <a:p xmlns:a="http://schemas.openxmlformats.org/drawingml/2006/main">
          <a:r>
            <a:rPr lang="es-PE" sz="800" baseline="0"/>
            <a:t>Fuente: BCRP- SBS - INEI                                                                                                                        Elaboración: CIE-PERUCAMÁRAS</a:t>
          </a:r>
          <a:endParaRPr lang="es-PE" sz="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0.00885</cdr:x>
      <cdr:y>0.9354</cdr:y>
    </cdr:from>
    <cdr:to>
      <cdr:x>1</cdr:x>
      <cdr:y>0.9874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719" y="2689029"/>
          <a:ext cx="5344287" cy="149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0.91447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3663"/>
          <a:ext cx="4329113" cy="2463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</a:t>
          </a:r>
        </a:p>
        <a:p xmlns:a="http://schemas.openxmlformats.org/drawingml/2006/main">
          <a:r>
            <a:rPr lang="es-PE" sz="750" baseline="0"/>
            <a:t>Elaboración: CIE-PERUCAMÁRAS</a:t>
          </a:r>
          <a:endParaRPr lang="es-PE" sz="75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0.00262</cdr:x>
      <cdr:y>0.93291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166" y="2686783"/>
          <a:ext cx="5385834" cy="193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                                                                                         Elaboración: CIE-PERUCAMÁRAS</a:t>
          </a:r>
          <a:endParaRPr lang="es-PE" sz="750"/>
        </a:p>
      </cdr:txBody>
    </cdr:sp>
  </cdr:relSizeAnchor>
  <cdr:relSizeAnchor xmlns:cdr="http://schemas.openxmlformats.org/drawingml/2006/chartDrawing">
    <cdr:from>
      <cdr:x>0.68493</cdr:x>
      <cdr:y>0.67689</cdr:y>
    </cdr:from>
    <cdr:to>
      <cdr:x>0.9354</cdr:x>
      <cdr:y>0.9182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698631" y="1950427"/>
          <a:ext cx="1352550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 b="1"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Total Créditos:</a:t>
          </a:r>
        </a:p>
        <a:p xmlns:a="http://schemas.openxmlformats.org/drawingml/2006/main">
          <a:r>
            <a:rPr lang="es-PE" sz="1100" b="1"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S/ 23,159.7 millones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0.00635</cdr:x>
      <cdr:y>0.93282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301" y="2693145"/>
          <a:ext cx="5364516" cy="193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baseline="0"/>
            <a:t>Fuente: Superintendencia de Banca, Seguros y AFP                                                                                         Elaboración: CIE-PERUCAMÁRAS</a:t>
          </a:r>
          <a:endParaRPr lang="es-PE" sz="75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57" t="s">
        <v>107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2:18" ht="19.5" customHeight="1" x14ac:dyDescent="0.25">
      <c r="B4" s="158" t="s">
        <v>106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2:18" ht="15" customHeight="1" x14ac:dyDescent="0.25">
      <c r="B5" s="159" t="s">
        <v>99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</row>
    <row r="6" spans="2:18" ht="15" customHeight="1" x14ac:dyDescent="0.25">
      <c r="B6" s="1" t="s">
        <v>105</v>
      </c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60" t="s">
        <v>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2:15" x14ac:dyDescent="0.25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2:15" x14ac:dyDescent="0.25"/>
    <row r="11" spans="2:15" x14ac:dyDescent="0.25">
      <c r="G11" s="9"/>
    </row>
    <row r="12" spans="2:15" x14ac:dyDescent="0.25">
      <c r="F12" s="9" t="s">
        <v>93</v>
      </c>
      <c r="G12" s="9"/>
      <c r="J12" s="2">
        <v>2</v>
      </c>
    </row>
    <row r="13" spans="2:15" x14ac:dyDescent="0.25">
      <c r="G13" s="9" t="s">
        <v>94</v>
      </c>
      <c r="J13" s="2">
        <v>3</v>
      </c>
    </row>
    <row r="14" spans="2:15" x14ac:dyDescent="0.25">
      <c r="G14" s="9" t="s">
        <v>95</v>
      </c>
      <c r="J14" s="2">
        <v>4</v>
      </c>
    </row>
    <row r="15" spans="2:15" x14ac:dyDescent="0.25">
      <c r="G15" s="9" t="s">
        <v>96</v>
      </c>
      <c r="J15" s="2">
        <v>5</v>
      </c>
    </row>
    <row r="16" spans="2:15" x14ac:dyDescent="0.25">
      <c r="G16" s="9" t="s">
        <v>97</v>
      </c>
      <c r="J16" s="2">
        <v>6</v>
      </c>
    </row>
    <row r="17" spans="7:10" x14ac:dyDescent="0.25">
      <c r="G17" s="9" t="s">
        <v>98</v>
      </c>
      <c r="J17" s="2">
        <v>7</v>
      </c>
    </row>
    <row r="18" spans="7:10" x14ac:dyDescent="0.25">
      <c r="G18" s="10">
        <v>1</v>
      </c>
      <c r="J18" s="2">
        <v>8</v>
      </c>
    </row>
    <row r="19" spans="7:10" x14ac:dyDescent="0.25">
      <c r="G19" s="9"/>
      <c r="J19" s="2">
        <v>9</v>
      </c>
    </row>
    <row r="20" spans="7:10" x14ac:dyDescent="0.25">
      <c r="G20" s="9"/>
      <c r="J20" s="2">
        <v>10</v>
      </c>
    </row>
    <row r="21" spans="7:10" x14ac:dyDescent="0.25">
      <c r="G21" s="9"/>
    </row>
    <row r="22" spans="7:10" x14ac:dyDescent="0.25">
      <c r="G22" s="9"/>
    </row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G18" location="'1'!A1" display="1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16"/>
  <sheetViews>
    <sheetView zoomScaleNormal="100" workbookViewId="0">
      <selection activeCell="A7" sqref="A7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6" width="11.7109375" style="29" customWidth="1"/>
    <col min="17" max="17" width="2.42578125" style="31" customWidth="1"/>
    <col min="18" max="18" width="14" style="138" customWidth="1"/>
    <col min="19" max="19" width="16.7109375" style="138" customWidth="1"/>
    <col min="20" max="20" width="13.85546875" style="138" customWidth="1"/>
    <col min="21" max="21" width="13.28515625" style="138" customWidth="1"/>
    <col min="22" max="22" width="12.85546875" style="138" customWidth="1"/>
    <col min="23" max="23" width="13.5703125" style="138" customWidth="1"/>
    <col min="24" max="24" width="1.7109375" style="31" customWidth="1"/>
    <col min="25" max="16384" width="11.42578125" style="29" hidden="1"/>
  </cols>
  <sheetData>
    <row r="1" spans="2:23" x14ac:dyDescent="0.25">
      <c r="B1" s="170" t="s">
        <v>100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30"/>
    </row>
    <row r="2" spans="2:23" x14ac:dyDescent="0.25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30"/>
    </row>
    <row r="3" spans="2:23" x14ac:dyDescent="0.25">
      <c r="B3" s="85" t="str">
        <f>+B6</f>
        <v>1. Intermediación Financiera</v>
      </c>
      <c r="C3" s="6"/>
      <c r="D3" s="6"/>
      <c r="E3" s="6"/>
      <c r="F3" s="6" t="str">
        <f>+B39</f>
        <v>3. Créditos Directos según Tipo de Crédito y Tipo de Empresa del Sistema Financiero</v>
      </c>
      <c r="G3" s="6"/>
      <c r="H3" s="85"/>
      <c r="I3" s="6"/>
      <c r="J3" s="6"/>
      <c r="K3" s="6"/>
      <c r="L3" s="6"/>
      <c r="M3" s="6" t="str">
        <f>+B99</f>
        <v>5. Créditos Directos del SF a la región 2011-2017*</v>
      </c>
      <c r="N3" s="6"/>
      <c r="O3" s="6"/>
      <c r="P3" s="6"/>
      <c r="U3" s="138" t="s">
        <v>90</v>
      </c>
    </row>
    <row r="4" spans="2:23" x14ac:dyDescent="0.25">
      <c r="B4" s="85" t="str">
        <f>+B25</f>
        <v>2. Créditos Directos a las Regiones</v>
      </c>
      <c r="C4" s="6"/>
      <c r="D4" s="6"/>
      <c r="E4" s="6"/>
      <c r="F4" s="6" t="str">
        <f>+B84</f>
        <v>4. Morosidad por Tipo de Empresa del Sistema Financiero</v>
      </c>
      <c r="G4" s="6"/>
      <c r="H4" s="85"/>
      <c r="I4" s="6"/>
      <c r="J4" s="6"/>
      <c r="K4" s="6"/>
      <c r="N4" s="6"/>
      <c r="O4" s="6"/>
      <c r="P4" s="6"/>
      <c r="R4" s="139"/>
      <c r="S4" s="139"/>
      <c r="T4" s="139"/>
      <c r="U4" s="139"/>
      <c r="V4" s="139"/>
      <c r="W4" s="139"/>
    </row>
    <row r="5" spans="2:23" x14ac:dyDescent="0.25">
      <c r="B5" s="8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R5" s="139"/>
      <c r="S5" s="139"/>
      <c r="T5" s="139"/>
      <c r="U5" s="139"/>
      <c r="V5" s="139"/>
      <c r="W5" s="139"/>
    </row>
    <row r="6" spans="2:23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  <c r="R6" s="139"/>
      <c r="S6" s="139"/>
      <c r="T6" s="139"/>
      <c r="U6" s="139"/>
      <c r="V6" s="139"/>
      <c r="W6" s="139"/>
    </row>
    <row r="7" spans="2:23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23" x14ac:dyDescent="0.25">
      <c r="B8" s="16"/>
      <c r="C8" s="173" t="s">
        <v>8</v>
      </c>
      <c r="D8" s="173"/>
      <c r="E8" s="173"/>
      <c r="F8" s="173"/>
      <c r="G8" s="173"/>
      <c r="H8" s="3"/>
      <c r="I8" s="3"/>
      <c r="J8" s="173" t="s">
        <v>11</v>
      </c>
      <c r="K8" s="173"/>
      <c r="L8" s="173"/>
      <c r="M8" s="173"/>
      <c r="N8" s="74"/>
      <c r="O8" s="3"/>
      <c r="P8" s="11"/>
      <c r="S8" s="74"/>
      <c r="T8" s="74"/>
      <c r="U8" s="74"/>
      <c r="V8" s="74"/>
    </row>
    <row r="9" spans="2:23" ht="15" customHeight="1" x14ac:dyDescent="0.25">
      <c r="B9" s="16"/>
      <c r="C9" s="173"/>
      <c r="D9" s="173"/>
      <c r="E9" s="173"/>
      <c r="F9" s="173"/>
      <c r="G9" s="173"/>
      <c r="H9" s="3"/>
      <c r="I9" s="3"/>
      <c r="J9" s="173"/>
      <c r="K9" s="173"/>
      <c r="L9" s="173"/>
      <c r="M9" s="173"/>
      <c r="N9" s="74"/>
      <c r="O9" s="3"/>
      <c r="P9" s="11"/>
      <c r="S9" s="166" t="s">
        <v>101</v>
      </c>
      <c r="T9" s="166"/>
      <c r="U9" s="166"/>
      <c r="V9" s="99"/>
    </row>
    <row r="10" spans="2:23" x14ac:dyDescent="0.25">
      <c r="B10" s="16"/>
      <c r="C10" s="3"/>
      <c r="D10" s="65" t="s">
        <v>2</v>
      </c>
      <c r="E10" s="65" t="s">
        <v>4</v>
      </c>
      <c r="F10" s="77" t="s">
        <v>5</v>
      </c>
      <c r="G10" s="174" t="s">
        <v>68</v>
      </c>
      <c r="H10" s="175"/>
      <c r="I10" s="78"/>
      <c r="J10" s="3"/>
      <c r="K10" s="65" t="s">
        <v>2</v>
      </c>
      <c r="L10" s="65" t="s">
        <v>44</v>
      </c>
      <c r="M10" s="174" t="s">
        <v>69</v>
      </c>
      <c r="N10" s="175"/>
      <c r="O10" s="3"/>
      <c r="P10" s="11"/>
      <c r="S10" s="166"/>
      <c r="T10" s="166"/>
      <c r="U10" s="166"/>
      <c r="V10" s="101"/>
    </row>
    <row r="11" spans="2:23" x14ac:dyDescent="0.25">
      <c r="B11" s="16"/>
      <c r="C11" s="3"/>
      <c r="D11" s="79">
        <v>2007</v>
      </c>
      <c r="E11" s="80">
        <v>0.1494501168665876</v>
      </c>
      <c r="F11" s="80">
        <v>0.10419387807720912</v>
      </c>
      <c r="G11" s="174"/>
      <c r="H11" s="175"/>
      <c r="I11" s="78"/>
      <c r="J11" s="3"/>
      <c r="K11" s="79">
        <v>2007</v>
      </c>
      <c r="L11" s="80">
        <v>0.15778656740886626</v>
      </c>
      <c r="M11" s="174"/>
      <c r="N11" s="175"/>
      <c r="O11" s="97">
        <f>+L20-L12</f>
        <v>0.12147253048558312</v>
      </c>
      <c r="P11" s="11"/>
      <c r="S11" s="104" t="s">
        <v>43</v>
      </c>
      <c r="T11" s="104" t="s">
        <v>47</v>
      </c>
      <c r="U11" s="104" t="s">
        <v>48</v>
      </c>
      <c r="V11" s="101"/>
    </row>
    <row r="12" spans="2:23" x14ac:dyDescent="0.25">
      <c r="B12" s="16"/>
      <c r="C12" s="3"/>
      <c r="D12" s="79">
        <v>2008</v>
      </c>
      <c r="E12" s="80">
        <v>0.18621968155715751</v>
      </c>
      <c r="F12" s="80">
        <v>0.11200095869596514</v>
      </c>
      <c r="G12" s="174"/>
      <c r="H12" s="175"/>
      <c r="I12" s="78"/>
      <c r="J12" s="3"/>
      <c r="K12" s="79">
        <v>2008</v>
      </c>
      <c r="L12" s="80">
        <v>0.18831143701433548</v>
      </c>
      <c r="M12" s="174"/>
      <c r="N12" s="175"/>
      <c r="O12" s="3"/>
      <c r="P12" s="11"/>
      <c r="S12" s="154" t="str">
        <f>+O15</f>
        <v>Cajamarca</v>
      </c>
      <c r="T12" s="105">
        <f>+Cajamarca!E20</f>
        <v>0.19651887919239661</v>
      </c>
      <c r="U12" s="105">
        <f>+Cajamarca!L20</f>
        <v>0.19949999999999998</v>
      </c>
      <c r="V12" s="101"/>
    </row>
    <row r="13" spans="2:23" x14ac:dyDescent="0.25">
      <c r="B13" s="16"/>
      <c r="C13" s="3"/>
      <c r="D13" s="79">
        <v>2009</v>
      </c>
      <c r="E13" s="80">
        <v>0.19655125864418577</v>
      </c>
      <c r="F13" s="80">
        <v>0.11210035777188909</v>
      </c>
      <c r="G13" s="81"/>
      <c r="H13" s="82"/>
      <c r="I13" s="78"/>
      <c r="J13" s="3"/>
      <c r="K13" s="79">
        <v>2009</v>
      </c>
      <c r="L13" s="80">
        <v>0.21543820082222848</v>
      </c>
      <c r="M13" s="3"/>
      <c r="N13" s="3"/>
      <c r="O13" s="3"/>
      <c r="P13" s="11"/>
      <c r="S13" s="154" t="str">
        <f t="shared" ref="S13:S15" si="0">+O16</f>
        <v>La Libertad</v>
      </c>
      <c r="T13" s="105">
        <f>+'La Libertad'!E20</f>
        <v>0.26113171792197104</v>
      </c>
      <c r="U13" s="105">
        <f>+'La Libertad'!L20</f>
        <v>0.30170000000000002</v>
      </c>
      <c r="V13" s="101"/>
    </row>
    <row r="14" spans="2:23" x14ac:dyDescent="0.25">
      <c r="B14" s="16"/>
      <c r="C14" s="3"/>
      <c r="D14" s="79">
        <v>2010</v>
      </c>
      <c r="E14" s="80">
        <v>0.20191982802299968</v>
      </c>
      <c r="F14" s="80">
        <v>0.11470265444702518</v>
      </c>
      <c r="G14" s="174" t="s">
        <v>70</v>
      </c>
      <c r="H14" s="175"/>
      <c r="I14" s="83"/>
      <c r="J14" s="3"/>
      <c r="K14" s="79">
        <v>2010</v>
      </c>
      <c r="L14" s="80">
        <v>0.22698195682637984</v>
      </c>
      <c r="M14" s="3"/>
      <c r="N14" s="3"/>
      <c r="O14" s="3"/>
      <c r="P14" s="11"/>
      <c r="S14" s="154" t="str">
        <f t="shared" si="0"/>
        <v>Lambayeque</v>
      </c>
      <c r="T14" s="105">
        <f>+Lambayeque!E20</f>
        <v>0.35728569792303105</v>
      </c>
      <c r="U14" s="105">
        <f>+Lambayeque!L20</f>
        <v>0.36280000000000001</v>
      </c>
      <c r="V14" s="101"/>
    </row>
    <row r="15" spans="2:23" x14ac:dyDescent="0.25">
      <c r="B15" s="16"/>
      <c r="C15" s="3"/>
      <c r="D15" s="79">
        <v>2011</v>
      </c>
      <c r="E15" s="80">
        <v>0.20771845359493632</v>
      </c>
      <c r="F15" s="80">
        <v>0.11393304220318996</v>
      </c>
      <c r="G15" s="174"/>
      <c r="H15" s="175"/>
      <c r="I15" s="83"/>
      <c r="J15" s="3"/>
      <c r="K15" s="79">
        <v>2011</v>
      </c>
      <c r="L15" s="80">
        <v>0.25303862118963383</v>
      </c>
      <c r="M15" s="3"/>
      <c r="N15" s="3"/>
      <c r="O15" s="132" t="s">
        <v>94</v>
      </c>
      <c r="P15" s="156">
        <f>+Cajamarca!L20</f>
        <v>0.19949999999999998</v>
      </c>
      <c r="S15" s="154" t="str">
        <f t="shared" si="0"/>
        <v>Piura</v>
      </c>
      <c r="T15" s="105">
        <f>+Piura!E20</f>
        <v>0.25510112802695906</v>
      </c>
      <c r="U15" s="105">
        <f>+Piura!L20</f>
        <v>0.36479999999999996</v>
      </c>
      <c r="V15" s="101"/>
    </row>
    <row r="16" spans="2:23" x14ac:dyDescent="0.25">
      <c r="B16" s="16"/>
      <c r="C16" s="3"/>
      <c r="D16" s="79">
        <v>2012</v>
      </c>
      <c r="E16" s="80">
        <v>0.21956843109147398</v>
      </c>
      <c r="F16" s="80">
        <v>0.11943369097287122</v>
      </c>
      <c r="G16" s="174"/>
      <c r="H16" s="175"/>
      <c r="I16" s="83"/>
      <c r="J16" s="3"/>
      <c r="K16" s="79">
        <v>2012</v>
      </c>
      <c r="L16" s="80">
        <v>0.27527179198564333</v>
      </c>
      <c r="M16" s="97">
        <f>+L20-L12</f>
        <v>0.12147253048558312</v>
      </c>
      <c r="N16" s="3"/>
      <c r="O16" s="132" t="s">
        <v>95</v>
      </c>
      <c r="P16" s="156">
        <f>+'La Libertad'!L20</f>
        <v>0.30170000000000002</v>
      </c>
      <c r="S16" s="154" t="str">
        <f>+O19</f>
        <v>Tumbes</v>
      </c>
      <c r="T16" s="105">
        <f>+Tumbes!E20</f>
        <v>0.20897810842076864</v>
      </c>
      <c r="U16" s="105">
        <f>+Tumbes!L20</f>
        <v>0.35450000000000004</v>
      </c>
      <c r="V16" s="101"/>
    </row>
    <row r="17" spans="2:22" x14ac:dyDescent="0.25">
      <c r="B17" s="16"/>
      <c r="C17" s="3"/>
      <c r="D17" s="79">
        <v>2013</v>
      </c>
      <c r="E17" s="80">
        <v>0.2408020554618755</v>
      </c>
      <c r="F17" s="80">
        <v>0.12899919966639836</v>
      </c>
      <c r="G17" s="3"/>
      <c r="H17" s="3"/>
      <c r="I17" s="3"/>
      <c r="J17" s="3"/>
      <c r="K17" s="79">
        <v>2013</v>
      </c>
      <c r="L17" s="80">
        <v>0.28805913008356421</v>
      </c>
      <c r="M17" s="3"/>
      <c r="N17" s="3"/>
      <c r="O17" s="132" t="s">
        <v>96</v>
      </c>
      <c r="P17" s="156">
        <f>+Lambayeque!L20</f>
        <v>0.36280000000000001</v>
      </c>
      <c r="S17" s="102" t="s">
        <v>73</v>
      </c>
      <c r="T17" s="105">
        <f>+E20</f>
        <v>0.26335390091258515</v>
      </c>
      <c r="U17" s="105">
        <f>+L20</f>
        <v>0.3097839674999186</v>
      </c>
      <c r="V17" s="101"/>
    </row>
    <row r="18" spans="2:22" x14ac:dyDescent="0.25">
      <c r="B18" s="16"/>
      <c r="C18" s="3"/>
      <c r="D18" s="79">
        <v>2014</v>
      </c>
      <c r="E18" s="80">
        <v>0.25065773337328406</v>
      </c>
      <c r="F18" s="80">
        <v>0.13540395480960629</v>
      </c>
      <c r="G18" s="97">
        <f>+E20-E12</f>
        <v>7.7134219355427636E-2</v>
      </c>
      <c r="H18" s="3"/>
      <c r="I18" s="3"/>
      <c r="J18" s="3"/>
      <c r="K18" s="79">
        <v>2014</v>
      </c>
      <c r="L18" s="80">
        <v>0.29918585370277101</v>
      </c>
      <c r="M18" s="3"/>
      <c r="N18" s="3"/>
      <c r="O18" s="132" t="s">
        <v>97</v>
      </c>
      <c r="P18" s="156">
        <f>+Piura!L20</f>
        <v>0.36479999999999996</v>
      </c>
      <c r="S18" s="165" t="s">
        <v>45</v>
      </c>
      <c r="T18" s="165"/>
      <c r="U18" s="165"/>
      <c r="V18" s="101"/>
    </row>
    <row r="19" spans="2:22" x14ac:dyDescent="0.25">
      <c r="B19" s="16"/>
      <c r="C19" s="3"/>
      <c r="D19" s="79">
        <v>2015</v>
      </c>
      <c r="E19" s="80">
        <v>0.26560569699116998</v>
      </c>
      <c r="F19" s="80">
        <v>0.14379653147627319</v>
      </c>
      <c r="G19" s="3"/>
      <c r="H19" s="3"/>
      <c r="I19" s="3"/>
      <c r="J19" s="3"/>
      <c r="K19" s="79">
        <v>2015</v>
      </c>
      <c r="L19" s="80">
        <v>0.3008304228864187</v>
      </c>
      <c r="M19" s="3"/>
      <c r="N19" s="3"/>
      <c r="O19" s="132" t="s">
        <v>98</v>
      </c>
      <c r="P19" s="156">
        <f>+Tumbes!L20</f>
        <v>0.35450000000000004</v>
      </c>
      <c r="S19" s="103" t="s">
        <v>46</v>
      </c>
      <c r="T19" s="101"/>
      <c r="U19" s="101"/>
      <c r="V19" s="101"/>
    </row>
    <row r="20" spans="2:22" x14ac:dyDescent="0.25">
      <c r="B20" s="16"/>
      <c r="C20" s="3"/>
      <c r="D20" s="79">
        <v>2016</v>
      </c>
      <c r="E20" s="80">
        <v>0.26335390091258515</v>
      </c>
      <c r="F20" s="80">
        <v>0.15019123102690068</v>
      </c>
      <c r="G20" s="98">
        <f>+E19-E20</f>
        <v>2.2517960785848334E-3</v>
      </c>
      <c r="H20" s="95"/>
      <c r="I20" s="3"/>
      <c r="J20" s="3"/>
      <c r="K20" s="79">
        <v>2016</v>
      </c>
      <c r="L20" s="80">
        <v>0.3097839674999186</v>
      </c>
      <c r="M20" s="97">
        <f>+L20-L19</f>
        <v>8.9535446134998975E-3</v>
      </c>
      <c r="N20" s="94"/>
      <c r="O20" s="132"/>
      <c r="P20" s="96"/>
      <c r="V20" s="139"/>
    </row>
    <row r="21" spans="2:22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132"/>
      <c r="P21" s="96"/>
      <c r="V21" s="139"/>
    </row>
    <row r="22" spans="2:22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132"/>
      <c r="P22" s="96"/>
    </row>
    <row r="23" spans="2:22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5" spans="2:22" x14ac:dyDescent="0.25">
      <c r="B25" s="14" t="s">
        <v>56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22" x14ac:dyDescent="0.25">
      <c r="B26" s="34"/>
      <c r="C26" s="35"/>
      <c r="E26" s="35"/>
      <c r="F26" s="35"/>
      <c r="G26" s="35"/>
      <c r="H26" s="35"/>
      <c r="O26" s="35"/>
      <c r="P26" s="36"/>
    </row>
    <row r="27" spans="2:22" x14ac:dyDescent="0.25">
      <c r="B27" s="34"/>
      <c r="C27" s="169" t="s">
        <v>55</v>
      </c>
      <c r="D27" s="169"/>
      <c r="E27" s="169"/>
      <c r="F27" s="169"/>
      <c r="G27" s="169"/>
      <c r="H27" s="169"/>
      <c r="J27" s="169" t="s">
        <v>58</v>
      </c>
      <c r="K27" s="169"/>
      <c r="L27" s="169"/>
      <c r="M27" s="169"/>
      <c r="N27" s="169"/>
      <c r="O27" s="169"/>
      <c r="P27" s="36"/>
      <c r="R27" s="100"/>
      <c r="S27" s="100"/>
      <c r="T27" s="100"/>
      <c r="U27" s="100"/>
      <c r="V27" s="100"/>
    </row>
    <row r="28" spans="2:22" x14ac:dyDescent="0.25">
      <c r="B28" s="34"/>
      <c r="C28" s="171" t="s">
        <v>86</v>
      </c>
      <c r="D28" s="171"/>
      <c r="E28" s="171"/>
      <c r="F28" s="171"/>
      <c r="G28" s="171"/>
      <c r="H28" s="171"/>
      <c r="J28" s="171" t="s">
        <v>86</v>
      </c>
      <c r="K28" s="171"/>
      <c r="L28" s="171"/>
      <c r="M28" s="171"/>
      <c r="N28" s="171"/>
      <c r="O28" s="171"/>
      <c r="P28" s="36"/>
      <c r="R28" s="100"/>
      <c r="S28" s="100" t="s">
        <v>43</v>
      </c>
      <c r="T28" s="106"/>
      <c r="U28" s="100"/>
      <c r="V28" s="100"/>
    </row>
    <row r="29" spans="2:22" x14ac:dyDescent="0.25">
      <c r="B29" s="34"/>
      <c r="C29" s="69" t="s">
        <v>43</v>
      </c>
      <c r="D29" s="62">
        <v>42552</v>
      </c>
      <c r="E29" s="62">
        <v>42917</v>
      </c>
      <c r="F29" s="65" t="s">
        <v>3</v>
      </c>
      <c r="G29" s="65" t="s">
        <v>19</v>
      </c>
      <c r="H29" s="65" t="s">
        <v>57</v>
      </c>
      <c r="J29" s="69" t="s">
        <v>43</v>
      </c>
      <c r="K29" s="62">
        <v>42552</v>
      </c>
      <c r="L29" s="62">
        <v>42917</v>
      </c>
      <c r="M29" s="65" t="s">
        <v>3</v>
      </c>
      <c r="N29" s="65" t="s">
        <v>19</v>
      </c>
      <c r="O29" s="65" t="s">
        <v>57</v>
      </c>
      <c r="P29" s="36"/>
      <c r="R29" s="100"/>
      <c r="S29" s="100" t="s">
        <v>97</v>
      </c>
      <c r="T29" s="106">
        <v>1980.2485071700003</v>
      </c>
      <c r="U29" s="123">
        <f>+T29/$L$35</f>
        <v>0.30877728327935705</v>
      </c>
      <c r="V29" s="100"/>
    </row>
    <row r="30" spans="2:22" x14ac:dyDescent="0.25">
      <c r="B30" s="34"/>
      <c r="C30" s="61" t="s">
        <v>94</v>
      </c>
      <c r="D30" s="63">
        <f>+Cajamarca!J69</f>
        <v>2717.5042284799997</v>
      </c>
      <c r="E30" s="63">
        <f>+Cajamarca!K69</f>
        <v>3058.7306160900002</v>
      </c>
      <c r="F30" s="66">
        <f t="shared" ref="F30:F35" si="1">+IFERROR(E30/D30-1,0)</f>
        <v>0.1255660926058102</v>
      </c>
      <c r="G30" s="66">
        <f t="shared" ref="G30:G35" si="2">+E30/E$35</f>
        <v>0.13207151579933499</v>
      </c>
      <c r="H30" s="133">
        <f t="shared" ref="H30:H35" si="3">+E30-D30</f>
        <v>341.22638761000053</v>
      </c>
      <c r="J30" s="61" t="s">
        <v>94</v>
      </c>
      <c r="K30" s="63">
        <f>+Cajamarca!J80</f>
        <v>769.46653999</v>
      </c>
      <c r="L30" s="63">
        <f>+Cajamarca!K80</f>
        <v>911.40123190000031</v>
      </c>
      <c r="M30" s="66">
        <f t="shared" ref="M30:M35" si="4">+IFERROR(L30/K30-1,0)</f>
        <v>0.18445856256705451</v>
      </c>
      <c r="N30" s="66">
        <f t="shared" ref="N30:N35" si="5">+L30/L$35</f>
        <v>0.14211347482125994</v>
      </c>
      <c r="O30" s="70">
        <f t="shared" ref="O30:O35" si="6">+L30-K30</f>
        <v>141.93469191000031</v>
      </c>
      <c r="P30" s="36"/>
      <c r="R30" s="100"/>
      <c r="S30" s="100" t="s">
        <v>95</v>
      </c>
      <c r="T30" s="106">
        <v>1836.3110566899995</v>
      </c>
      <c r="U30" s="123">
        <f>+T30/$L$35</f>
        <v>0.28633332497793762</v>
      </c>
      <c r="V30" s="100"/>
    </row>
    <row r="31" spans="2:22" x14ac:dyDescent="0.25">
      <c r="B31" s="34"/>
      <c r="C31" s="61" t="s">
        <v>95</v>
      </c>
      <c r="D31" s="63">
        <f>+'La Libertad'!J69</f>
        <v>7041.6628037799992</v>
      </c>
      <c r="E31" s="63">
        <f>+'La Libertad'!K69</f>
        <v>7406.1749917899997</v>
      </c>
      <c r="F31" s="66">
        <f t="shared" si="1"/>
        <v>5.1765072848181326E-2</v>
      </c>
      <c r="G31" s="66">
        <f t="shared" si="2"/>
        <v>0.3197878074961707</v>
      </c>
      <c r="H31" s="133">
        <f t="shared" si="3"/>
        <v>364.5121880100005</v>
      </c>
      <c r="J31" s="61" t="s">
        <v>95</v>
      </c>
      <c r="K31" s="63">
        <f>+'La Libertad'!J80</f>
        <v>1588.6030138600001</v>
      </c>
      <c r="L31" s="63">
        <f>+'La Libertad'!K80</f>
        <v>1836.3110566899995</v>
      </c>
      <c r="M31" s="66">
        <f t="shared" si="4"/>
        <v>0.15592822163173192</v>
      </c>
      <c r="N31" s="66">
        <f t="shared" si="5"/>
        <v>0.28633332497793762</v>
      </c>
      <c r="O31" s="70">
        <f t="shared" si="6"/>
        <v>247.70804282999939</v>
      </c>
      <c r="P31" s="36"/>
      <c r="R31" s="100"/>
      <c r="S31" s="100" t="s">
        <v>96</v>
      </c>
      <c r="T31" s="106">
        <v>1441.9410788299999</v>
      </c>
      <c r="U31" s="123">
        <f>+T31/$L$35</f>
        <v>0.22483978518753142</v>
      </c>
      <c r="V31" s="100"/>
    </row>
    <row r="32" spans="2:22" x14ac:dyDescent="0.25">
      <c r="B32" s="34"/>
      <c r="C32" s="61" t="s">
        <v>96</v>
      </c>
      <c r="D32" s="63">
        <f>+Lambayeque!J69</f>
        <v>5169.309199190001</v>
      </c>
      <c r="E32" s="63">
        <f>+Lambayeque!K69</f>
        <v>5645.6461994499996</v>
      </c>
      <c r="F32" s="66">
        <f t="shared" si="1"/>
        <v>9.2147128737170014E-2</v>
      </c>
      <c r="G32" s="66">
        <f t="shared" si="2"/>
        <v>0.24377074833129952</v>
      </c>
      <c r="H32" s="133">
        <f t="shared" si="3"/>
        <v>476.3370002599986</v>
      </c>
      <c r="J32" s="61" t="s">
        <v>96</v>
      </c>
      <c r="K32" s="63">
        <f>+Lambayeque!J80</f>
        <v>1232.8004457299999</v>
      </c>
      <c r="L32" s="63">
        <f>+Lambayeque!K80</f>
        <v>1441.9410788299999</v>
      </c>
      <c r="M32" s="66">
        <f t="shared" si="4"/>
        <v>0.16964678575871051</v>
      </c>
      <c r="N32" s="66">
        <f t="shared" si="5"/>
        <v>0.22483978518753142</v>
      </c>
      <c r="O32" s="70">
        <f t="shared" si="6"/>
        <v>209.14063310000006</v>
      </c>
      <c r="P32" s="36"/>
      <c r="R32" s="100"/>
      <c r="S32" s="100" t="s">
        <v>94</v>
      </c>
      <c r="T32" s="106">
        <v>911.40123190000031</v>
      </c>
      <c r="U32" s="123">
        <f>+T32/$L$35</f>
        <v>0.14211347482125994</v>
      </c>
      <c r="V32" s="100"/>
    </row>
    <row r="33" spans="2:22" x14ac:dyDescent="0.25">
      <c r="B33" s="34"/>
      <c r="C33" s="61" t="s">
        <v>97</v>
      </c>
      <c r="D33" s="63">
        <f>+Piura!J69</f>
        <v>5787.3334665200009</v>
      </c>
      <c r="E33" s="63">
        <f>+Piura!K69</f>
        <v>6365.25710772</v>
      </c>
      <c r="F33" s="66">
        <f t="shared" si="1"/>
        <v>9.9860090064502804E-2</v>
      </c>
      <c r="G33" s="66">
        <f t="shared" si="2"/>
        <v>0.27484249519943194</v>
      </c>
      <c r="H33" s="133">
        <f t="shared" si="3"/>
        <v>577.92364119999911</v>
      </c>
      <c r="J33" s="61" t="s">
        <v>97</v>
      </c>
      <c r="K33" s="63">
        <f>+Piura!J80</f>
        <v>1726.0179781900006</v>
      </c>
      <c r="L33" s="63">
        <f>+Piura!K80</f>
        <v>1980.2485071700003</v>
      </c>
      <c r="M33" s="66">
        <f t="shared" si="4"/>
        <v>0.14729309438978166</v>
      </c>
      <c r="N33" s="66">
        <f t="shared" si="5"/>
        <v>0.30877728327935705</v>
      </c>
      <c r="O33" s="70">
        <f t="shared" si="6"/>
        <v>254.23052897999969</v>
      </c>
      <c r="P33" s="36"/>
      <c r="R33" s="100"/>
      <c r="S33" s="100" t="s">
        <v>98</v>
      </c>
      <c r="T33" s="106">
        <v>243.29175850000001</v>
      </c>
      <c r="U33" s="123">
        <f>+T33/$L$35</f>
        <v>3.7936131733913879E-2</v>
      </c>
      <c r="V33" s="100"/>
    </row>
    <row r="34" spans="2:22" x14ac:dyDescent="0.25">
      <c r="B34" s="34"/>
      <c r="C34" s="61" t="s">
        <v>98</v>
      </c>
      <c r="D34" s="63">
        <f>+Tumbes!J69</f>
        <v>622.28009281999994</v>
      </c>
      <c r="E34" s="63">
        <f>+Tumbes!K69</f>
        <v>683.84513735999997</v>
      </c>
      <c r="F34" s="66">
        <f t="shared" si="1"/>
        <v>9.8934620037424592E-2</v>
      </c>
      <c r="G34" s="66">
        <f t="shared" si="2"/>
        <v>2.9527433173762749E-2</v>
      </c>
      <c r="H34" s="133">
        <f t="shared" si="3"/>
        <v>61.565044540000031</v>
      </c>
      <c r="J34" s="61" t="s">
        <v>98</v>
      </c>
      <c r="K34" s="63">
        <f>+Tumbes!J80</f>
        <v>209.54532186</v>
      </c>
      <c r="L34" s="63">
        <f>+Tumbes!K80</f>
        <v>243.29175850000001</v>
      </c>
      <c r="M34" s="66">
        <f t="shared" si="4"/>
        <v>0.16104600351109943</v>
      </c>
      <c r="N34" s="66">
        <f t="shared" si="5"/>
        <v>3.7936131733913879E-2</v>
      </c>
      <c r="O34" s="70">
        <f t="shared" si="6"/>
        <v>33.746436640000013</v>
      </c>
      <c r="P34" s="36"/>
      <c r="R34" s="100"/>
      <c r="S34" s="100"/>
      <c r="T34" s="106"/>
      <c r="U34" s="123"/>
      <c r="V34" s="100"/>
    </row>
    <row r="35" spans="2:22" x14ac:dyDescent="0.25">
      <c r="B35" s="34"/>
      <c r="C35" s="67" t="s">
        <v>87</v>
      </c>
      <c r="D35" s="64">
        <f>SUM(D30:D34)</f>
        <v>21338.089790790003</v>
      </c>
      <c r="E35" s="64">
        <f>SUM(E30:E34)</f>
        <v>23159.654052410002</v>
      </c>
      <c r="F35" s="68">
        <f t="shared" si="1"/>
        <v>8.5366791473819204E-2</v>
      </c>
      <c r="G35" s="68">
        <f t="shared" si="2"/>
        <v>1</v>
      </c>
      <c r="H35" s="134">
        <f t="shared" si="3"/>
        <v>1821.5642616199984</v>
      </c>
      <c r="J35" s="67" t="s">
        <v>87</v>
      </c>
      <c r="K35" s="64">
        <f>SUM(K30:K34)</f>
        <v>5526.43329963</v>
      </c>
      <c r="L35" s="64">
        <f>SUM(L30:L34)</f>
        <v>6413.1936330900007</v>
      </c>
      <c r="M35" s="68">
        <f t="shared" si="4"/>
        <v>0.16045798173649728</v>
      </c>
      <c r="N35" s="68">
        <f t="shared" si="5"/>
        <v>1</v>
      </c>
      <c r="O35" s="71">
        <f t="shared" si="6"/>
        <v>886.76033346000077</v>
      </c>
      <c r="P35" s="36"/>
      <c r="R35" s="100"/>
      <c r="S35" s="100"/>
      <c r="T35" s="100"/>
      <c r="U35" s="100"/>
      <c r="V35" s="100"/>
    </row>
    <row r="36" spans="2:22" x14ac:dyDescent="0.25">
      <c r="B36" s="34"/>
      <c r="C36" s="172" t="s">
        <v>18</v>
      </c>
      <c r="D36" s="172"/>
      <c r="E36" s="172"/>
      <c r="F36" s="172"/>
      <c r="G36" s="172"/>
      <c r="H36" s="172"/>
      <c r="L36" s="35"/>
      <c r="M36" s="35"/>
      <c r="N36" s="35"/>
      <c r="O36" s="35"/>
      <c r="P36" s="36"/>
    </row>
    <row r="37" spans="2:22" x14ac:dyDescent="0.25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/>
    </row>
    <row r="39" spans="2:22" x14ac:dyDescent="0.25">
      <c r="B39" s="14" t="s">
        <v>85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</row>
    <row r="40" spans="2:22" x14ac:dyDescent="0.25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</row>
    <row r="41" spans="2:22" x14ac:dyDescent="0.25">
      <c r="B41" s="34"/>
      <c r="C41" s="35"/>
      <c r="D41" s="162" t="s">
        <v>29</v>
      </c>
      <c r="E41" s="162"/>
      <c r="F41" s="162"/>
      <c r="G41" s="162"/>
      <c r="H41" s="162"/>
      <c r="I41" s="162"/>
      <c r="J41" s="162"/>
      <c r="K41" s="162"/>
      <c r="L41" s="35"/>
      <c r="M41" s="35"/>
      <c r="N41" s="35"/>
      <c r="O41" s="35"/>
      <c r="P41" s="36"/>
    </row>
    <row r="42" spans="2:22" x14ac:dyDescent="0.25">
      <c r="B42" s="34"/>
      <c r="C42" s="35"/>
      <c r="D42" s="176" t="s">
        <v>88</v>
      </c>
      <c r="E42" s="176"/>
      <c r="F42" s="176"/>
      <c r="G42" s="176"/>
      <c r="H42" s="176"/>
      <c r="I42" s="176"/>
      <c r="J42" s="176"/>
      <c r="K42" s="176"/>
      <c r="L42" s="35"/>
      <c r="M42" s="35"/>
      <c r="N42" s="35"/>
      <c r="O42" s="35"/>
      <c r="P42" s="36"/>
    </row>
    <row r="43" spans="2:22" ht="48" x14ac:dyDescent="0.25">
      <c r="B43" s="34"/>
      <c r="C43" s="35"/>
      <c r="D43" s="168" t="s">
        <v>28</v>
      </c>
      <c r="E43" s="168"/>
      <c r="F43" s="18" t="s">
        <v>13</v>
      </c>
      <c r="G43" s="18" t="s">
        <v>15</v>
      </c>
      <c r="H43" s="18" t="s">
        <v>16</v>
      </c>
      <c r="I43" s="18" t="s">
        <v>17</v>
      </c>
      <c r="J43" s="18" t="s">
        <v>14</v>
      </c>
      <c r="K43" s="18" t="s">
        <v>20</v>
      </c>
      <c r="M43" s="18" t="s">
        <v>92</v>
      </c>
      <c r="N43" s="18" t="s">
        <v>51</v>
      </c>
      <c r="O43" s="18" t="s">
        <v>52</v>
      </c>
      <c r="P43" s="36"/>
    </row>
    <row r="44" spans="2:22" x14ac:dyDescent="0.25">
      <c r="B44" s="34"/>
      <c r="C44" s="35"/>
      <c r="D44" s="161" t="s">
        <v>21</v>
      </c>
      <c r="E44" s="161"/>
      <c r="F44" s="19">
        <f>+Cajamarca!F49+'La Libertad'!F49+Lambayeque!F49+Piura!F49+Tumbes!F49</f>
        <v>668.07826532999991</v>
      </c>
      <c r="G44" s="19">
        <f>+Cajamarca!G49+'La Libertad'!G49+Lambayeque!G49+Piura!G49+Tumbes!G49</f>
        <v>36.60288955</v>
      </c>
      <c r="H44" s="19">
        <f>+Cajamarca!H49+'La Libertad'!H49+Lambayeque!H49+Piura!H49+Tumbes!H49</f>
        <v>0</v>
      </c>
      <c r="I44" s="19">
        <f>+Cajamarca!I49+'La Libertad'!I49+Lambayeque!I49+Piura!I49+Tumbes!I49</f>
        <v>0</v>
      </c>
      <c r="J44" s="19">
        <f>+Cajamarca!J49+'La Libertad'!J49+Lambayeque!J49+Piura!J49+Tumbes!J49</f>
        <v>0</v>
      </c>
      <c r="K44" s="20">
        <f t="shared" ref="K44:K50" si="7">SUM(F44:J44)</f>
        <v>704.68115487999989</v>
      </c>
      <c r="M44" s="21">
        <f>+K44/K$51</f>
        <v>3.0427101945707632E-2</v>
      </c>
      <c r="N44" s="19">
        <v>58872.602830059994</v>
      </c>
      <c r="O44" s="19">
        <v>1683.1435124599957</v>
      </c>
      <c r="P44" s="36"/>
    </row>
    <row r="45" spans="2:22" x14ac:dyDescent="0.25">
      <c r="B45" s="41"/>
      <c r="C45" s="42"/>
      <c r="D45" s="161" t="s">
        <v>22</v>
      </c>
      <c r="E45" s="161"/>
      <c r="F45" s="19">
        <f>+Cajamarca!F50+'La Libertad'!F50+Lambayeque!F50+Piura!F50+Tumbes!F50</f>
        <v>2168.2713948199998</v>
      </c>
      <c r="G45" s="19">
        <f>+Cajamarca!G50+'La Libertad'!G50+Lambayeque!G50+Piura!G50+Tumbes!G50</f>
        <v>29.359171870000001</v>
      </c>
      <c r="H45" s="19">
        <f>+Cajamarca!H50+'La Libertad'!H50+Lambayeque!H50+Piura!H50+Tumbes!H50</f>
        <v>0</v>
      </c>
      <c r="I45" s="19">
        <f>+Cajamarca!I50+'La Libertad'!I50+Lambayeque!I50+Piura!I50+Tumbes!I50</f>
        <v>0</v>
      </c>
      <c r="J45" s="19">
        <f>+Cajamarca!J50+'La Libertad'!J50+Lambayeque!J50+Piura!J50+Tumbes!J50</f>
        <v>1.7738452</v>
      </c>
      <c r="K45" s="20">
        <f t="shared" si="7"/>
        <v>2199.4044118899997</v>
      </c>
      <c r="M45" s="21">
        <f t="shared" ref="M45:M51" si="8">+K45/K$51</f>
        <v>9.4967066732204883E-2</v>
      </c>
      <c r="N45" s="19">
        <v>38332.713365040006</v>
      </c>
      <c r="O45" s="19">
        <v>5150.6434846100092</v>
      </c>
      <c r="P45" s="43"/>
      <c r="S45" s="100"/>
      <c r="T45" s="100"/>
      <c r="U45" s="100"/>
    </row>
    <row r="46" spans="2:22" x14ac:dyDescent="0.25">
      <c r="B46" s="34"/>
      <c r="D46" s="161" t="s">
        <v>23</v>
      </c>
      <c r="E46" s="161"/>
      <c r="F46" s="19">
        <f>+Cajamarca!F51+'La Libertad'!F51+Lambayeque!F51+Piura!F51+Tumbes!F51</f>
        <v>3380.4262934799999</v>
      </c>
      <c r="G46" s="19">
        <f>+Cajamarca!G51+'La Libertad'!G51+Lambayeque!G51+Piura!G51+Tumbes!G51</f>
        <v>712.16326131000005</v>
      </c>
      <c r="H46" s="19">
        <f>+Cajamarca!H51+'La Libertad'!H51+Lambayeque!H51+Piura!H51+Tumbes!H51</f>
        <v>0.38496697999999996</v>
      </c>
      <c r="I46" s="19">
        <f>+Cajamarca!I51+'La Libertad'!I51+Lambayeque!I51+Piura!I51+Tumbes!I51</f>
        <v>9.7643400000000005E-2</v>
      </c>
      <c r="J46" s="19">
        <f>+Cajamarca!J51+'La Libertad'!J51+Lambayeque!J51+Piura!J51+Tumbes!J51</f>
        <v>14.166585120000001</v>
      </c>
      <c r="K46" s="20">
        <f t="shared" si="7"/>
        <v>4107.2387502900001</v>
      </c>
      <c r="M46" s="21">
        <f t="shared" si="8"/>
        <v>0.17734456399889964</v>
      </c>
      <c r="N46" s="19">
        <v>42332.299412350003</v>
      </c>
      <c r="O46" s="19">
        <v>10974.873014629997</v>
      </c>
      <c r="P46" s="36"/>
      <c r="S46" s="100" t="s">
        <v>21</v>
      </c>
      <c r="T46" s="100"/>
      <c r="U46" s="106">
        <v>704.68115487999989</v>
      </c>
    </row>
    <row r="47" spans="2:22" x14ac:dyDescent="0.25">
      <c r="B47" s="34"/>
      <c r="D47" s="161" t="s">
        <v>24</v>
      </c>
      <c r="E47" s="161"/>
      <c r="F47" s="19">
        <f>+Cajamarca!F52+'La Libertad'!F52+Lambayeque!F52+Piura!F52+Tumbes!F52</f>
        <v>2284.2167707800004</v>
      </c>
      <c r="G47" s="19">
        <f>+Cajamarca!G52+'La Libertad'!G52+Lambayeque!G52+Piura!G52+Tumbes!G52</f>
        <v>1694.12598948</v>
      </c>
      <c r="H47" s="19">
        <f>+Cajamarca!H52+'La Libertad'!H52+Lambayeque!H52+Piura!H52+Tumbes!H52</f>
        <v>62.698153580000003</v>
      </c>
      <c r="I47" s="19">
        <f>+Cajamarca!I52+'La Libertad'!I52+Lambayeque!I52+Piura!I52+Tumbes!I52</f>
        <v>19.21043216</v>
      </c>
      <c r="J47" s="19">
        <f>+Cajamarca!J52+'La Libertad'!J52+Lambayeque!J52+Piura!J52+Tumbes!J52</f>
        <v>378.19615185000004</v>
      </c>
      <c r="K47" s="20">
        <f t="shared" si="7"/>
        <v>4438.4474978500002</v>
      </c>
      <c r="M47" s="21">
        <f t="shared" si="8"/>
        <v>0.19164567345461425</v>
      </c>
      <c r="N47" s="19">
        <v>25050.106751250001</v>
      </c>
      <c r="O47" s="19">
        <v>15666.592556940001</v>
      </c>
      <c r="P47" s="36"/>
      <c r="S47" s="100" t="s">
        <v>25</v>
      </c>
      <c r="T47" s="100"/>
      <c r="U47" s="106">
        <v>2049.8660750600002</v>
      </c>
    </row>
    <row r="48" spans="2:22" x14ac:dyDescent="0.25">
      <c r="B48" s="34"/>
      <c r="D48" s="161" t="s">
        <v>25</v>
      </c>
      <c r="E48" s="161"/>
      <c r="F48" s="19">
        <f>+Cajamarca!F53+'La Libertad'!F53+Lambayeque!F53+Piura!F53+Tumbes!F53</f>
        <v>708.00357392000012</v>
      </c>
      <c r="G48" s="19">
        <f>+Cajamarca!G53+'La Libertad'!G53+Lambayeque!G53+Piura!G53+Tumbes!G53</f>
        <v>777.0716414100001</v>
      </c>
      <c r="H48" s="19">
        <f>+Cajamarca!H53+'La Libertad'!H53+Lambayeque!H53+Piura!H53+Tumbes!H53</f>
        <v>99.128016270000003</v>
      </c>
      <c r="I48" s="19">
        <f>+Cajamarca!I53+'La Libertad'!I53+Lambayeque!I53+Piura!I53+Tumbes!I53</f>
        <v>71.263068040000007</v>
      </c>
      <c r="J48" s="19">
        <f>+Cajamarca!J53+'La Libertad'!J53+Lambayeque!J53+Piura!J53+Tumbes!J53</f>
        <v>394.39977542000003</v>
      </c>
      <c r="K48" s="20">
        <f t="shared" si="7"/>
        <v>2049.8660750600002</v>
      </c>
      <c r="M48" s="21">
        <f t="shared" si="8"/>
        <v>8.851021998952055E-2</v>
      </c>
      <c r="N48" s="19">
        <v>9516.297166069995</v>
      </c>
      <c r="O48" s="19">
        <v>6819.8007183699956</v>
      </c>
      <c r="P48" s="36"/>
      <c r="S48" s="100" t="s">
        <v>22</v>
      </c>
      <c r="T48" s="100"/>
      <c r="U48" s="106">
        <v>2199.4044118899997</v>
      </c>
    </row>
    <row r="49" spans="2:21" x14ac:dyDescent="0.25">
      <c r="B49" s="34"/>
      <c r="D49" s="161" t="s">
        <v>26</v>
      </c>
      <c r="E49" s="161"/>
      <c r="F49" s="128">
        <f>+Cajamarca!F54+'La Libertad'!F54+Lambayeque!F54+Piura!F54+Tumbes!F54</f>
        <v>4578.4457593799998</v>
      </c>
      <c r="G49" s="128">
        <f>+Cajamarca!G54+'La Libertad'!G54+Lambayeque!G54+Piura!G54+Tumbes!G54</f>
        <v>640.11318952000011</v>
      </c>
      <c r="H49" s="128">
        <f>+Cajamarca!H54+'La Libertad'!H54+Lambayeque!H54+Piura!H54+Tumbes!H54</f>
        <v>81.082227279999998</v>
      </c>
      <c r="I49" s="128">
        <f>+Cajamarca!I54+'La Libertad'!I54+Lambayeque!I54+Piura!I54+Tumbes!I54</f>
        <v>107.63365716000001</v>
      </c>
      <c r="J49" s="128">
        <f>+Cajamarca!J54+'La Libertad'!J54+Lambayeque!J54+Piura!J54+Tumbes!J54</f>
        <v>1005.9187997500001</v>
      </c>
      <c r="K49" s="149">
        <f t="shared" si="7"/>
        <v>6413.1936330899998</v>
      </c>
      <c r="M49" s="21">
        <f t="shared" si="8"/>
        <v>0.2769123242763914</v>
      </c>
      <c r="N49" s="128">
        <v>52178.337855390004</v>
      </c>
      <c r="O49" s="128">
        <v>17518.910583260003</v>
      </c>
      <c r="P49" s="36"/>
      <c r="S49" s="100" t="s">
        <v>27</v>
      </c>
      <c r="T49" s="100"/>
      <c r="U49" s="106">
        <v>3246.8225293500009</v>
      </c>
    </row>
    <row r="50" spans="2:21" x14ac:dyDescent="0.25">
      <c r="B50" s="34"/>
      <c r="D50" s="161" t="s">
        <v>27</v>
      </c>
      <c r="E50" s="161"/>
      <c r="F50" s="19">
        <f>+Cajamarca!F55+'La Libertad'!F55+Lambayeque!F55+Piura!F55+Tumbes!F55</f>
        <v>2968.9520712400004</v>
      </c>
      <c r="G50" s="19">
        <f>+Cajamarca!G55+'La Libertad'!G55+Lambayeque!G55+Piura!G55+Tumbes!G55</f>
        <v>263.24457654000003</v>
      </c>
      <c r="H50" s="19">
        <f>+Cajamarca!H55+'La Libertad'!H55+Lambayeque!H55+Piura!H55+Tumbes!H55</f>
        <v>0.24831096999999999</v>
      </c>
      <c r="I50" s="19">
        <f>+Cajamarca!I55+'La Libertad'!I55+Lambayeque!I55+Piura!I55+Tumbes!I55</f>
        <v>8.4121500000000002E-3</v>
      </c>
      <c r="J50" s="19">
        <f>+Cajamarca!J55+'La Libertad'!J55+Lambayeque!J55+Piura!J55+Tumbes!J55</f>
        <v>14.369158450000002</v>
      </c>
      <c r="K50" s="20">
        <f t="shared" si="7"/>
        <v>3246.8225293500009</v>
      </c>
      <c r="M50" s="21">
        <f t="shared" si="8"/>
        <v>0.14019304960266174</v>
      </c>
      <c r="N50" s="19">
        <v>41133.76556598999</v>
      </c>
      <c r="O50" s="19">
        <v>7601.0309479299976</v>
      </c>
      <c r="P50" s="36"/>
      <c r="S50" s="100" t="s">
        <v>23</v>
      </c>
      <c r="T50" s="100"/>
      <c r="U50" s="106">
        <v>4107.2387502900001</v>
      </c>
    </row>
    <row r="51" spans="2:21" x14ac:dyDescent="0.25">
      <c r="B51" s="34"/>
      <c r="D51" s="161" t="s">
        <v>20</v>
      </c>
      <c r="E51" s="161"/>
      <c r="F51" s="20">
        <f t="shared" ref="F51:K51" si="9">SUM(F44:F50)</f>
        <v>16756.39412895</v>
      </c>
      <c r="G51" s="20">
        <f t="shared" si="9"/>
        <v>4152.68071968</v>
      </c>
      <c r="H51" s="20">
        <f t="shared" si="9"/>
        <v>243.54167508000003</v>
      </c>
      <c r="I51" s="20">
        <f t="shared" si="9"/>
        <v>198.21321291000001</v>
      </c>
      <c r="J51" s="20">
        <f t="shared" si="9"/>
        <v>1808.8243157900001</v>
      </c>
      <c r="K51" s="20">
        <f t="shared" si="9"/>
        <v>23159.654052409998</v>
      </c>
      <c r="L51" s="45"/>
      <c r="M51" s="24">
        <f t="shared" si="8"/>
        <v>1</v>
      </c>
      <c r="N51" s="19">
        <f>SUM(N44:N50)</f>
        <v>267416.12294615002</v>
      </c>
      <c r="O51" s="19">
        <f>SUM(O44:O50)</f>
        <v>65414.994818200001</v>
      </c>
      <c r="P51" s="36"/>
      <c r="S51" s="100" t="s">
        <v>24</v>
      </c>
      <c r="T51" s="100"/>
      <c r="U51" s="106">
        <v>4438.4474978500002</v>
      </c>
    </row>
    <row r="52" spans="2:21" x14ac:dyDescent="0.25">
      <c r="B52" s="34"/>
      <c r="E52" s="35"/>
      <c r="F52" s="40"/>
      <c r="G52" s="35"/>
      <c r="H52" s="35"/>
      <c r="M52" s="50" t="s">
        <v>53</v>
      </c>
      <c r="P52" s="36"/>
      <c r="S52" s="100" t="s">
        <v>26</v>
      </c>
      <c r="T52" s="100"/>
      <c r="U52" s="106">
        <v>6413.1936330899998</v>
      </c>
    </row>
    <row r="53" spans="2:21" x14ac:dyDescent="0.25">
      <c r="B53" s="34"/>
      <c r="E53" s="35"/>
      <c r="F53" s="40"/>
      <c r="G53" s="35"/>
      <c r="H53" s="35"/>
      <c r="M53" s="18" t="s">
        <v>54</v>
      </c>
      <c r="N53" s="18" t="s">
        <v>50</v>
      </c>
      <c r="O53" s="18" t="s">
        <v>50</v>
      </c>
      <c r="P53" s="36"/>
    </row>
    <row r="54" spans="2:21" x14ac:dyDescent="0.25">
      <c r="B54" s="34"/>
      <c r="C54" s="28"/>
      <c r="D54" s="28"/>
      <c r="E54" s="35"/>
      <c r="F54" s="40"/>
      <c r="G54" s="35"/>
      <c r="H54" s="35"/>
      <c r="M54" s="47" t="s">
        <v>89</v>
      </c>
      <c r="N54" s="21">
        <f>+K51/N51</f>
        <v>8.6605301869078749E-2</v>
      </c>
      <c r="O54" s="21">
        <f>+K51/O51</f>
        <v>0.35404197641190416</v>
      </c>
      <c r="P54" s="36"/>
    </row>
    <row r="55" spans="2:21" x14ac:dyDescent="0.25">
      <c r="B55" s="34"/>
      <c r="M55" s="131" t="s">
        <v>26</v>
      </c>
      <c r="N55" s="52" t="s">
        <v>50</v>
      </c>
      <c r="O55" s="52" t="s">
        <v>50</v>
      </c>
      <c r="P55" s="36"/>
    </row>
    <row r="56" spans="2:21" x14ac:dyDescent="0.25">
      <c r="B56" s="34"/>
      <c r="D56" s="51"/>
      <c r="E56" s="51"/>
      <c r="F56" s="51"/>
      <c r="G56" s="51"/>
      <c r="H56" s="51"/>
      <c r="I56" s="51"/>
      <c r="J56" s="51"/>
      <c r="K56" s="51"/>
      <c r="L56" s="51"/>
      <c r="M56" s="47" t="s">
        <v>89</v>
      </c>
      <c r="N56" s="21">
        <f>+K49/N49</f>
        <v>0.12290912084750356</v>
      </c>
      <c r="O56" s="21">
        <f>+K65/O49</f>
        <v>0.36607262778189276</v>
      </c>
      <c r="P56" s="36"/>
    </row>
    <row r="57" spans="2:21" x14ac:dyDescent="0.25">
      <c r="B57" s="34"/>
      <c r="D57" s="162" t="s">
        <v>30</v>
      </c>
      <c r="E57" s="162"/>
      <c r="F57" s="162"/>
      <c r="G57" s="162"/>
      <c r="H57" s="162"/>
      <c r="I57" s="162"/>
      <c r="J57" s="162"/>
      <c r="K57" s="162"/>
      <c r="L57" s="162"/>
      <c r="M57" s="162"/>
      <c r="N57" s="148"/>
      <c r="O57" s="148"/>
      <c r="P57" s="36"/>
    </row>
    <row r="58" spans="2:21" x14ac:dyDescent="0.25">
      <c r="B58" s="34"/>
      <c r="D58" s="163" t="s">
        <v>88</v>
      </c>
      <c r="E58" s="163"/>
      <c r="F58" s="163"/>
      <c r="G58" s="163"/>
      <c r="H58" s="163"/>
      <c r="I58" s="163"/>
      <c r="J58" s="163"/>
      <c r="K58" s="163"/>
      <c r="L58" s="163"/>
      <c r="M58" s="163"/>
      <c r="P58" s="36"/>
    </row>
    <row r="59" spans="2:21" x14ac:dyDescent="0.25">
      <c r="B59" s="34"/>
      <c r="D59" s="168"/>
      <c r="E59" s="168"/>
      <c r="F59" s="25">
        <v>2012</v>
      </c>
      <c r="G59" s="25">
        <v>2013</v>
      </c>
      <c r="H59" s="25">
        <v>2014</v>
      </c>
      <c r="I59" s="25">
        <v>2015</v>
      </c>
      <c r="J59" s="25">
        <v>2016</v>
      </c>
      <c r="K59" s="25">
        <v>2017</v>
      </c>
      <c r="L59" s="26" t="s">
        <v>40</v>
      </c>
      <c r="M59" s="27" t="s">
        <v>41</v>
      </c>
      <c r="O59" s="49"/>
      <c r="P59" s="36"/>
    </row>
    <row r="60" spans="2:21" x14ac:dyDescent="0.25">
      <c r="B60" s="34"/>
      <c r="D60" s="167" t="s">
        <v>21</v>
      </c>
      <c r="E60" s="167"/>
      <c r="F60" s="19">
        <f>+Cajamarca!F62+'La Libertad'!F62+Lambayeque!F62+Piura!F62+Tumbes!F62</f>
        <v>955.71950011000001</v>
      </c>
      <c r="G60" s="19">
        <f>+Cajamarca!G62+'La Libertad'!G62+Lambayeque!G62+Piura!G62+Tumbes!G62</f>
        <v>862.82910974000015</v>
      </c>
      <c r="H60" s="19">
        <f>+Cajamarca!H62+'La Libertad'!H62+Lambayeque!H62+Piura!H62+Tumbes!H62</f>
        <v>824.58082022000008</v>
      </c>
      <c r="I60" s="19">
        <f>+Cajamarca!I62+'La Libertad'!I62+Lambayeque!I62+Piura!I62+Tumbes!I62</f>
        <v>1105.0851236000001</v>
      </c>
      <c r="J60" s="19">
        <f>+Cajamarca!J62+'La Libertad'!J62+Lambayeque!J62+Piura!J62+Tumbes!J62</f>
        <v>890.77729933000001</v>
      </c>
      <c r="K60" s="19">
        <f>+Cajamarca!K62+'La Libertad'!K62+Lambayeque!K62+Piura!K62+Tumbes!K62</f>
        <v>704.68115488000001</v>
      </c>
      <c r="L60" s="53">
        <f>+IFERROR(K60/J60-1,0)</f>
        <v>-0.20891433199967335</v>
      </c>
      <c r="M60" s="54">
        <f>+K60-J60</f>
        <v>-186.09614445</v>
      </c>
      <c r="O60" s="49"/>
      <c r="P60" s="36"/>
    </row>
    <row r="61" spans="2:21" x14ac:dyDescent="0.25">
      <c r="B61" s="34"/>
      <c r="D61" s="161" t="s">
        <v>22</v>
      </c>
      <c r="E61" s="161"/>
      <c r="F61" s="19">
        <f>+Cajamarca!F63+'La Libertad'!F63+Lambayeque!F63+Piura!F63+Tumbes!F63</f>
        <v>1312.2198227299998</v>
      </c>
      <c r="G61" s="19">
        <f>+Cajamarca!G63+'La Libertad'!G63+Lambayeque!G63+Piura!G63+Tumbes!G63</f>
        <v>1631.6218245400003</v>
      </c>
      <c r="H61" s="19">
        <f>+Cajamarca!H63+'La Libertad'!H63+Lambayeque!H63+Piura!H63+Tumbes!H63</f>
        <v>1646.5502961700001</v>
      </c>
      <c r="I61" s="19">
        <f>+Cajamarca!I63+'La Libertad'!I63+Lambayeque!I63+Piura!I63+Tumbes!I63</f>
        <v>1990.3873823500003</v>
      </c>
      <c r="J61" s="19">
        <f>+Cajamarca!J63+'La Libertad'!J63+Lambayeque!J63+Piura!J63+Tumbes!J63</f>
        <v>2045.0037813500003</v>
      </c>
      <c r="K61" s="19">
        <f>+Cajamarca!K63+'La Libertad'!K63+Lambayeque!K63+Piura!K63+Tumbes!K63</f>
        <v>2199.4044118900001</v>
      </c>
      <c r="L61" s="53">
        <f t="shared" ref="L61:L67" si="10">+IFERROR(K61/J61-1,0)</f>
        <v>7.5501391218979919E-2</v>
      </c>
      <c r="M61" s="54">
        <f t="shared" ref="M61:M67" si="11">+K61-J61</f>
        <v>154.40063053999984</v>
      </c>
      <c r="O61" s="49"/>
      <c r="P61" s="36"/>
    </row>
    <row r="62" spans="2:21" x14ac:dyDescent="0.25">
      <c r="B62" s="34"/>
      <c r="D62" s="161" t="s">
        <v>23</v>
      </c>
      <c r="E62" s="161"/>
      <c r="F62" s="19">
        <f>+Cajamarca!F64+'La Libertad'!F64+Lambayeque!F64+Piura!F64+Tumbes!F64</f>
        <v>2530.0491756599999</v>
      </c>
      <c r="G62" s="19">
        <f>+Cajamarca!G64+'La Libertad'!G64+Lambayeque!G64+Piura!G64+Tumbes!G64</f>
        <v>2921.9778243000001</v>
      </c>
      <c r="H62" s="19">
        <f>+Cajamarca!H64+'La Libertad'!H64+Lambayeque!H64+Piura!H64+Tumbes!H64</f>
        <v>3217.3764345299996</v>
      </c>
      <c r="I62" s="19">
        <f>+Cajamarca!I64+'La Libertad'!I64+Lambayeque!I64+Piura!I64+Tumbes!I64</f>
        <v>3449.4954961600006</v>
      </c>
      <c r="J62" s="19">
        <f>+Cajamarca!J64+'La Libertad'!J64+Lambayeque!J64+Piura!J64+Tumbes!J64</f>
        <v>3787.8942433800007</v>
      </c>
      <c r="K62" s="19">
        <f>+Cajamarca!K64+'La Libertad'!K64+Lambayeque!K64+Piura!K64+Tumbes!K64</f>
        <v>4107.2387502900001</v>
      </c>
      <c r="L62" s="53">
        <f t="shared" si="10"/>
        <v>8.430660583201588E-2</v>
      </c>
      <c r="M62" s="54">
        <f t="shared" si="11"/>
        <v>319.34450690999938</v>
      </c>
      <c r="O62" s="49"/>
      <c r="P62" s="36"/>
    </row>
    <row r="63" spans="2:21" x14ac:dyDescent="0.25">
      <c r="B63" s="34"/>
      <c r="D63" s="161" t="s">
        <v>24</v>
      </c>
      <c r="E63" s="161"/>
      <c r="F63" s="19">
        <f>+Cajamarca!F65+'La Libertad'!F65+Lambayeque!F65+Piura!F65+Tumbes!F65</f>
        <v>3268.7230418399995</v>
      </c>
      <c r="G63" s="19">
        <f>+Cajamarca!G65+'La Libertad'!G65+Lambayeque!G65+Piura!G65+Tumbes!G65</f>
        <v>3343.4692187400005</v>
      </c>
      <c r="H63" s="19">
        <f>+Cajamarca!H65+'La Libertad'!H65+Lambayeque!H65+Piura!H65+Tumbes!H65</f>
        <v>3386.5114479899994</v>
      </c>
      <c r="I63" s="19">
        <f>+Cajamarca!I65+'La Libertad'!I65+Lambayeque!I65+Piura!I65+Tumbes!I65</f>
        <v>3403.5439076099997</v>
      </c>
      <c r="J63" s="19">
        <f>+Cajamarca!J65+'La Libertad'!J65+Lambayeque!J65+Piura!J65+Tumbes!J65</f>
        <v>4046.3746422799995</v>
      </c>
      <c r="K63" s="19">
        <f>+Cajamarca!K65+'La Libertad'!K65+Lambayeque!K65+Piura!K65+Tumbes!K65</f>
        <v>4438.4474978499993</v>
      </c>
      <c r="L63" s="53">
        <f t="shared" si="10"/>
        <v>9.6894847914793969E-2</v>
      </c>
      <c r="M63" s="54">
        <f t="shared" si="11"/>
        <v>392.07285556999977</v>
      </c>
      <c r="O63" s="49"/>
      <c r="P63" s="36"/>
    </row>
    <row r="64" spans="2:21" x14ac:dyDescent="0.25">
      <c r="B64" s="34"/>
      <c r="D64" s="161" t="s">
        <v>25</v>
      </c>
      <c r="E64" s="161"/>
      <c r="F64" s="19">
        <f>+Cajamarca!F66+'La Libertad'!F66+Lambayeque!F66+Piura!F66+Tumbes!F66</f>
        <v>1759.9900510300001</v>
      </c>
      <c r="G64" s="19">
        <f>+Cajamarca!G66+'La Libertad'!G66+Lambayeque!G66+Piura!G66+Tumbes!G66</f>
        <v>1703.0249101900001</v>
      </c>
      <c r="H64" s="19">
        <f>+Cajamarca!H66+'La Libertad'!H66+Lambayeque!H66+Piura!H66+Tumbes!H66</f>
        <v>1693.7925204400001</v>
      </c>
      <c r="I64" s="19">
        <f>+Cajamarca!I66+'La Libertad'!I66+Lambayeque!I66+Piura!I66+Tumbes!I66</f>
        <v>1744.08716312</v>
      </c>
      <c r="J64" s="19">
        <f>+Cajamarca!J66+'La Libertad'!J66+Lambayeque!J66+Piura!J66+Tumbes!J66</f>
        <v>1882.0772608100003</v>
      </c>
      <c r="K64" s="19">
        <f>+Cajamarca!K66+'La Libertad'!K66+Lambayeque!K66+Piura!K66+Tumbes!K66</f>
        <v>2049.8660750600002</v>
      </c>
      <c r="L64" s="53">
        <f t="shared" si="10"/>
        <v>8.9150864177482081E-2</v>
      </c>
      <c r="M64" s="54">
        <f t="shared" si="11"/>
        <v>167.78881424999986</v>
      </c>
      <c r="O64" s="49"/>
      <c r="P64" s="36"/>
    </row>
    <row r="65" spans="2:22" x14ac:dyDescent="0.25">
      <c r="B65" s="34"/>
      <c r="D65" s="161" t="s">
        <v>26</v>
      </c>
      <c r="E65" s="161"/>
      <c r="F65" s="128">
        <f>+Cajamarca!F67+'La Libertad'!F67+Lambayeque!F67+Piura!F67+Tumbes!F67</f>
        <v>3435.9301516200003</v>
      </c>
      <c r="G65" s="128">
        <f>+Cajamarca!G67+'La Libertad'!G67+Lambayeque!G67+Piura!G67+Tumbes!G67</f>
        <v>4027.8530757100007</v>
      </c>
      <c r="H65" s="128">
        <f>+Cajamarca!H67+'La Libertad'!H67+Lambayeque!H67+Piura!H67+Tumbes!H67</f>
        <v>4527.5004981900011</v>
      </c>
      <c r="I65" s="128">
        <f>+Cajamarca!I67+'La Libertad'!I67+Lambayeque!I67+Piura!I67+Tumbes!I67</f>
        <v>5127.539167410001</v>
      </c>
      <c r="J65" s="128">
        <f>+Cajamarca!J67+'La Libertad'!J67+Lambayeque!J67+Piura!J67+Tumbes!J67</f>
        <v>5526.4332996300009</v>
      </c>
      <c r="K65" s="128">
        <f>+Cajamarca!K67+'La Libertad'!K67+Lambayeque!K67+Piura!K67+Tumbes!K67</f>
        <v>6413.1936330900007</v>
      </c>
      <c r="L65" s="129">
        <f t="shared" si="10"/>
        <v>0.16045798173649706</v>
      </c>
      <c r="M65" s="135">
        <f t="shared" si="11"/>
        <v>886.76033345999986</v>
      </c>
      <c r="O65" s="49"/>
      <c r="P65" s="36"/>
    </row>
    <row r="66" spans="2:22" x14ac:dyDescent="0.25">
      <c r="B66" s="34"/>
      <c r="D66" s="161" t="s">
        <v>27</v>
      </c>
      <c r="E66" s="161"/>
      <c r="F66" s="19">
        <f>+Cajamarca!F68+'La Libertad'!F68+Lambayeque!F68+Piura!F68+Tumbes!F68</f>
        <v>2114.4493077399998</v>
      </c>
      <c r="G66" s="19">
        <f>+Cajamarca!G68+'La Libertad'!G68+Lambayeque!G68+Piura!G68+Tumbes!G68</f>
        <v>2622.7163709799997</v>
      </c>
      <c r="H66" s="19">
        <f>+Cajamarca!H68+'La Libertad'!H68+Lambayeque!H68+Piura!H68+Tumbes!H68</f>
        <v>2974.6929123100003</v>
      </c>
      <c r="I66" s="19">
        <f>+Cajamarca!I68+'La Libertad'!I68+Lambayeque!I68+Piura!I68+Tumbes!I68</f>
        <v>3334.7513366800003</v>
      </c>
      <c r="J66" s="19">
        <f>+Cajamarca!J68+'La Libertad'!J68+Lambayeque!J68+Piura!J68+Tumbes!J68</f>
        <v>3159.5292640099997</v>
      </c>
      <c r="K66" s="19">
        <f>+Cajamarca!K68+'La Libertad'!K68+Lambayeque!K68+Piura!K68+Tumbes!K68</f>
        <v>3246.8225293499995</v>
      </c>
      <c r="L66" s="53">
        <f t="shared" si="10"/>
        <v>2.7628566804033694E-2</v>
      </c>
      <c r="M66" s="54">
        <f t="shared" si="11"/>
        <v>87.293265339999834</v>
      </c>
      <c r="O66" s="49"/>
      <c r="P66" s="36"/>
    </row>
    <row r="67" spans="2:22" x14ac:dyDescent="0.25">
      <c r="B67" s="34"/>
      <c r="D67" s="161" t="s">
        <v>20</v>
      </c>
      <c r="E67" s="161"/>
      <c r="F67" s="19">
        <f t="shared" ref="F67:K67" si="12">SUM(F60:F66)</f>
        <v>15377.081050730001</v>
      </c>
      <c r="G67" s="19">
        <f t="shared" si="12"/>
        <v>17113.492334200004</v>
      </c>
      <c r="H67" s="19">
        <f t="shared" si="12"/>
        <v>18271.004929850002</v>
      </c>
      <c r="I67" s="19">
        <f t="shared" si="12"/>
        <v>20154.889576930003</v>
      </c>
      <c r="J67" s="19">
        <f t="shared" si="12"/>
        <v>21338.08979079</v>
      </c>
      <c r="K67" s="128">
        <f t="shared" si="12"/>
        <v>23159.654052409998</v>
      </c>
      <c r="L67" s="53">
        <f t="shared" si="10"/>
        <v>8.5366791473819204E-2</v>
      </c>
      <c r="M67" s="54">
        <f t="shared" si="11"/>
        <v>1821.5642616199984</v>
      </c>
      <c r="O67" s="49"/>
      <c r="P67" s="36"/>
    </row>
    <row r="68" spans="2:22" x14ac:dyDescent="0.25">
      <c r="B68" s="34"/>
      <c r="C68" s="35"/>
      <c r="D68" s="164" t="s">
        <v>37</v>
      </c>
      <c r="E68" s="164"/>
      <c r="F68" s="164"/>
      <c r="G68" s="164"/>
      <c r="H68" s="164"/>
      <c r="I68" s="164"/>
      <c r="J68" s="164"/>
      <c r="K68" s="164"/>
      <c r="L68" s="164"/>
      <c r="M68" s="164"/>
      <c r="N68" s="35"/>
      <c r="O68" s="35"/>
      <c r="P68" s="36"/>
    </row>
    <row r="69" spans="2:22" x14ac:dyDescent="0.25"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/>
    </row>
    <row r="70" spans="2:22" x14ac:dyDescent="0.25">
      <c r="B70" s="34"/>
      <c r="C70" s="35"/>
      <c r="D70" s="162" t="s">
        <v>49</v>
      </c>
      <c r="E70" s="162"/>
      <c r="F70" s="162"/>
      <c r="G70" s="162"/>
      <c r="H70" s="162"/>
      <c r="I70" s="162"/>
      <c r="J70" s="162"/>
      <c r="K70" s="162"/>
      <c r="L70" s="162"/>
      <c r="M70" s="162"/>
      <c r="N70" s="35"/>
      <c r="O70" s="35"/>
      <c r="P70" s="36"/>
    </row>
    <row r="71" spans="2:22" x14ac:dyDescent="0.25">
      <c r="B71" s="34"/>
      <c r="C71" s="35"/>
      <c r="D71" s="163" t="s">
        <v>88</v>
      </c>
      <c r="E71" s="163"/>
      <c r="F71" s="163"/>
      <c r="G71" s="163"/>
      <c r="H71" s="163"/>
      <c r="I71" s="163"/>
      <c r="J71" s="163"/>
      <c r="K71" s="163"/>
      <c r="L71" s="163"/>
      <c r="M71" s="163"/>
      <c r="N71" s="35"/>
      <c r="O71" s="35"/>
      <c r="P71" s="36"/>
      <c r="U71" s="140"/>
      <c r="V71" s="140"/>
    </row>
    <row r="72" spans="2:22" x14ac:dyDescent="0.25">
      <c r="B72" s="34"/>
      <c r="C72" s="35"/>
      <c r="D72" s="180"/>
      <c r="E72" s="180"/>
      <c r="F72" s="25">
        <v>2012</v>
      </c>
      <c r="G72" s="25">
        <v>2013</v>
      </c>
      <c r="H72" s="25">
        <v>2014</v>
      </c>
      <c r="I72" s="25">
        <v>2015</v>
      </c>
      <c r="J72" s="25">
        <v>2016</v>
      </c>
      <c r="K72" s="25">
        <v>2017</v>
      </c>
      <c r="L72" s="26" t="s">
        <v>40</v>
      </c>
      <c r="M72" s="27" t="s">
        <v>41</v>
      </c>
      <c r="N72" s="35"/>
      <c r="O72" s="27" t="s">
        <v>50</v>
      </c>
      <c r="P72" s="36"/>
      <c r="S72" s="141"/>
      <c r="T72" s="141"/>
      <c r="U72" s="140"/>
      <c r="V72" s="140"/>
    </row>
    <row r="73" spans="2:22" x14ac:dyDescent="0.25">
      <c r="B73" s="34"/>
      <c r="C73" s="35"/>
      <c r="D73" s="47" t="s">
        <v>13</v>
      </c>
      <c r="E73" s="46"/>
      <c r="F73" s="19">
        <f>+Cajamarca!F75+'La Libertad'!F75+Lambayeque!F75+Piura!F75+Tumbes!F75</f>
        <v>2384.3893112899996</v>
      </c>
      <c r="G73" s="19">
        <f>+Cajamarca!G75+'La Libertad'!G75+Lambayeque!G75+Piura!G75+Tumbes!G75</f>
        <v>2780.0050564000003</v>
      </c>
      <c r="H73" s="19">
        <f>+Cajamarca!H75+'La Libertad'!H75+Lambayeque!H75+Piura!H75+Tumbes!H75</f>
        <v>3150.44855237</v>
      </c>
      <c r="I73" s="19">
        <f>+Cajamarca!I75+'La Libertad'!I75+Lambayeque!I75+Piura!I75+Tumbes!I75</f>
        <v>3769.6174607800003</v>
      </c>
      <c r="J73" s="19">
        <f>+Cajamarca!J75+'La Libertad'!J75+Lambayeque!J75+Piura!J75+Tumbes!J75</f>
        <v>4020.4912470300005</v>
      </c>
      <c r="K73" s="19">
        <f>+Cajamarca!K75+'La Libertad'!K75+Lambayeque!K75+Piura!K75+Tumbes!K75</f>
        <v>4578.4457593799998</v>
      </c>
      <c r="L73" s="53">
        <f>+IFERROR(K73/J73-1,0)</f>
        <v>0.13877769607437118</v>
      </c>
      <c r="M73" s="54">
        <f>+K73-J73</f>
        <v>557.95451234999928</v>
      </c>
      <c r="N73" s="35"/>
      <c r="O73" s="55">
        <f>+K73/K$78</f>
        <v>0.71391041988139947</v>
      </c>
      <c r="P73" s="36"/>
      <c r="S73" s="141"/>
      <c r="T73" s="141"/>
      <c r="U73" s="140"/>
      <c r="V73" s="140"/>
    </row>
    <row r="74" spans="2:22" x14ac:dyDescent="0.25">
      <c r="B74" s="34"/>
      <c r="C74" s="35"/>
      <c r="D74" s="47" t="s">
        <v>15</v>
      </c>
      <c r="E74" s="46"/>
      <c r="F74" s="19">
        <f>+Cajamarca!F76+'La Libertad'!F76+Lambayeque!F76+Piura!F76+Tumbes!F76</f>
        <v>502.93539763999996</v>
      </c>
      <c r="G74" s="19">
        <f>+Cajamarca!G76+'La Libertad'!G76+Lambayeque!G76+Piura!G76+Tumbes!G76</f>
        <v>536.67756890999999</v>
      </c>
      <c r="H74" s="19">
        <f>+Cajamarca!H76+'La Libertad'!H76+Lambayeque!H76+Piura!H76+Tumbes!H76</f>
        <v>531.64239671999997</v>
      </c>
      <c r="I74" s="19">
        <f>+Cajamarca!I76+'La Libertad'!I76+Lambayeque!I76+Piura!I76+Tumbes!I76</f>
        <v>531.66056408999998</v>
      </c>
      <c r="J74" s="19">
        <f>+Cajamarca!J76+'La Libertad'!J76+Lambayeque!J76+Piura!J76+Tumbes!J76</f>
        <v>531.59924969000008</v>
      </c>
      <c r="K74" s="19">
        <f>+Cajamarca!K76+'La Libertad'!K76+Lambayeque!K76+Piura!K76+Tumbes!K76</f>
        <v>640.11318952000011</v>
      </c>
      <c r="L74" s="53">
        <f t="shared" ref="L74:L78" si="13">+IFERROR(K74/J74-1,0)</f>
        <v>0.20412733820312856</v>
      </c>
      <c r="M74" s="54">
        <f t="shared" ref="M74:M78" si="14">+K74-J74</f>
        <v>108.51393983000003</v>
      </c>
      <c r="N74" s="35"/>
      <c r="O74" s="55">
        <f t="shared" ref="O74:O78" si="15">+K74/K$78</f>
        <v>9.9811923067038483E-2</v>
      </c>
      <c r="P74" s="36"/>
      <c r="S74" s="141"/>
      <c r="T74" s="141"/>
      <c r="U74" s="140"/>
      <c r="V74" s="140"/>
    </row>
    <row r="75" spans="2:22" x14ac:dyDescent="0.25">
      <c r="B75" s="34"/>
      <c r="C75" s="35"/>
      <c r="D75" s="47" t="s">
        <v>16</v>
      </c>
      <c r="E75" s="46"/>
      <c r="F75" s="19">
        <f>+Cajamarca!F77+'La Libertad'!F77+Lambayeque!F77+Piura!F77+Tumbes!F77</f>
        <v>54.910944550000004</v>
      </c>
      <c r="G75" s="19">
        <f>+Cajamarca!G77+'La Libertad'!G77+Lambayeque!G77+Piura!G77+Tumbes!G77</f>
        <v>22.675811609999997</v>
      </c>
      <c r="H75" s="19">
        <f>+Cajamarca!H77+'La Libertad'!H77+Lambayeque!H77+Piura!H77+Tumbes!H77</f>
        <v>18.367769809999999</v>
      </c>
      <c r="I75" s="19">
        <f>+Cajamarca!I77+'La Libertad'!I77+Lambayeque!I77+Piura!I77+Tumbes!I77</f>
        <v>13.75733252</v>
      </c>
      <c r="J75" s="19">
        <f>+Cajamarca!J77+'La Libertad'!J77+Lambayeque!J77+Piura!J77+Tumbes!J77</f>
        <v>57.2286663</v>
      </c>
      <c r="K75" s="19">
        <f>+Cajamarca!K77+'La Libertad'!K77+Lambayeque!K77+Piura!K77+Tumbes!K77</f>
        <v>81.082227279999998</v>
      </c>
      <c r="L75" s="53">
        <f t="shared" si="13"/>
        <v>0.41681140802681949</v>
      </c>
      <c r="M75" s="54">
        <f t="shared" si="14"/>
        <v>23.853560979999997</v>
      </c>
      <c r="N75" s="35"/>
      <c r="O75" s="55">
        <f t="shared" si="15"/>
        <v>1.2643034331856439E-2</v>
      </c>
      <c r="P75" s="36"/>
      <c r="S75" s="141"/>
      <c r="T75" s="141"/>
      <c r="U75" s="140"/>
      <c r="V75" s="140"/>
    </row>
    <row r="76" spans="2:22" x14ac:dyDescent="0.25">
      <c r="B76" s="34"/>
      <c r="C76" s="35"/>
      <c r="D76" s="47" t="s">
        <v>17</v>
      </c>
      <c r="E76" s="46"/>
      <c r="F76" s="19">
        <f>+Cajamarca!F78+'La Libertad'!F78+Lambayeque!F78+Piura!F78+Tumbes!F78</f>
        <v>64.123747829999999</v>
      </c>
      <c r="G76" s="19">
        <f>+Cajamarca!G78+'La Libertad'!G78+Lambayeque!G78+Piura!G78+Tumbes!G78</f>
        <v>66.934153249999994</v>
      </c>
      <c r="H76" s="19">
        <f>+Cajamarca!H78+'La Libertad'!H78+Lambayeque!H78+Piura!H78+Tumbes!H78</f>
        <v>84.924609739999994</v>
      </c>
      <c r="I76" s="19">
        <f>+Cajamarca!I78+'La Libertad'!I78+Lambayeque!I78+Piura!I78+Tumbes!I78</f>
        <v>87.417118659999986</v>
      </c>
      <c r="J76" s="19">
        <f>+Cajamarca!J78+'La Libertad'!J78+Lambayeque!J78+Piura!J78+Tumbes!J78</f>
        <v>67.800351070000005</v>
      </c>
      <c r="K76" s="19">
        <f>+Cajamarca!K78+'La Libertad'!K78+Lambayeque!K78+Piura!K78+Tumbes!K78</f>
        <v>107.63365716000001</v>
      </c>
      <c r="L76" s="53">
        <f t="shared" si="13"/>
        <v>0.5875088470983636</v>
      </c>
      <c r="M76" s="54">
        <f t="shared" si="14"/>
        <v>39.833306090000008</v>
      </c>
      <c r="N76" s="35"/>
      <c r="O76" s="55">
        <f t="shared" si="15"/>
        <v>1.6783160359394925E-2</v>
      </c>
      <c r="P76" s="36"/>
    </row>
    <row r="77" spans="2:22" x14ac:dyDescent="0.25">
      <c r="B77" s="34"/>
      <c r="C77" s="35"/>
      <c r="D77" s="47" t="s">
        <v>14</v>
      </c>
      <c r="E77" s="46"/>
      <c r="F77" s="19">
        <f>+Cajamarca!F79+'La Libertad'!F79+Lambayeque!F79+Piura!F79+Tumbes!F79</f>
        <v>429.57075031000005</v>
      </c>
      <c r="G77" s="19">
        <f>+Cajamarca!G79+'La Libertad'!G79+Lambayeque!G79+Piura!G79+Tumbes!G79</f>
        <v>621.56048554000006</v>
      </c>
      <c r="H77" s="19">
        <f>+Cajamarca!H79+'La Libertad'!H79+Lambayeque!H79+Piura!H79+Tumbes!H79</f>
        <v>742.11716955000009</v>
      </c>
      <c r="I77" s="19">
        <f>+Cajamarca!I79+'La Libertad'!I79+Lambayeque!I79+Piura!I79+Tumbes!I79</f>
        <v>725.08669136000003</v>
      </c>
      <c r="J77" s="19">
        <f>+Cajamarca!J79+'La Libertad'!J79+Lambayeque!J79+Piura!J79+Tumbes!J79</f>
        <v>849.31378554000003</v>
      </c>
      <c r="K77" s="19">
        <f>+Cajamarca!K79+'La Libertad'!K79+Lambayeque!K79+Piura!K79+Tumbes!K79</f>
        <v>1005.9187997500001</v>
      </c>
      <c r="L77" s="53">
        <f t="shared" si="13"/>
        <v>0.18439005333044189</v>
      </c>
      <c r="M77" s="54">
        <f t="shared" si="14"/>
        <v>156.60501421000004</v>
      </c>
      <c r="N77" s="35"/>
      <c r="O77" s="55">
        <f t="shared" si="15"/>
        <v>0.15685146236031067</v>
      </c>
      <c r="P77" s="36"/>
    </row>
    <row r="78" spans="2:22" x14ac:dyDescent="0.25">
      <c r="B78" s="34"/>
      <c r="C78" s="35"/>
      <c r="D78" s="47" t="s">
        <v>20</v>
      </c>
      <c r="E78" s="46"/>
      <c r="F78" s="19">
        <f t="shared" ref="F78:J78" si="16">SUM(F73:F77)</f>
        <v>3435.9301516199994</v>
      </c>
      <c r="G78" s="19">
        <f t="shared" si="16"/>
        <v>4027.8530757100002</v>
      </c>
      <c r="H78" s="19">
        <f t="shared" si="16"/>
        <v>4527.5004981900001</v>
      </c>
      <c r="I78" s="19">
        <f t="shared" si="16"/>
        <v>5127.5391674100001</v>
      </c>
      <c r="J78" s="19">
        <f t="shared" si="16"/>
        <v>5526.4332996300009</v>
      </c>
      <c r="K78" s="128">
        <f>SUM(K73:K77)</f>
        <v>6413.1936330899998</v>
      </c>
      <c r="L78" s="147">
        <f t="shared" si="13"/>
        <v>0.16045798173649684</v>
      </c>
      <c r="M78" s="54">
        <f t="shared" si="14"/>
        <v>886.76033345999895</v>
      </c>
      <c r="N78" s="35"/>
      <c r="O78" s="55">
        <f t="shared" si="15"/>
        <v>1</v>
      </c>
      <c r="P78" s="36"/>
    </row>
    <row r="79" spans="2:22" x14ac:dyDescent="0.25">
      <c r="B79" s="34"/>
      <c r="C79" s="35"/>
      <c r="D79" s="164" t="s">
        <v>37</v>
      </c>
      <c r="E79" s="164"/>
      <c r="F79" s="164"/>
      <c r="G79" s="164"/>
      <c r="H79" s="164"/>
      <c r="I79" s="164"/>
      <c r="J79" s="164"/>
      <c r="K79" s="164"/>
      <c r="L79" s="164"/>
      <c r="M79" s="164"/>
      <c r="N79" s="35"/>
      <c r="O79" s="35"/>
      <c r="P79" s="36"/>
    </row>
    <row r="80" spans="2:22" x14ac:dyDescent="0.25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/>
    </row>
    <row r="81" spans="1:23" x14ac:dyDescent="0.25">
      <c r="B81" s="34"/>
      <c r="C81" s="35"/>
      <c r="D81" s="35"/>
      <c r="E81" s="35"/>
      <c r="F81" s="35"/>
      <c r="G81" s="35"/>
      <c r="H81" s="35"/>
      <c r="O81" s="35"/>
      <c r="P81" s="36"/>
      <c r="T81" s="28"/>
      <c r="U81" s="28"/>
      <c r="V81" s="142"/>
      <c r="W81" s="139"/>
    </row>
    <row r="82" spans="1:23" x14ac:dyDescent="0.25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9"/>
      <c r="T82" s="28"/>
      <c r="U82" s="28"/>
      <c r="V82" s="142"/>
      <c r="W82" s="139"/>
    </row>
    <row r="83" spans="1:23" x14ac:dyDescent="0.25">
      <c r="T83" s="28"/>
      <c r="U83" s="28"/>
      <c r="V83" s="142"/>
      <c r="W83" s="139"/>
    </row>
    <row r="84" spans="1:23" x14ac:dyDescent="0.25">
      <c r="B84" s="14" t="s">
        <v>38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76"/>
      <c r="T84" s="28"/>
      <c r="U84" s="120"/>
      <c r="V84" s="142"/>
      <c r="W84" s="139"/>
    </row>
    <row r="85" spans="1:23" x14ac:dyDescent="0.25"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1"/>
      <c r="S85" s="100"/>
      <c r="T85" s="120" t="s">
        <v>79</v>
      </c>
      <c r="U85" s="120" t="s">
        <v>80</v>
      </c>
      <c r="V85" s="142"/>
      <c r="W85" s="139"/>
    </row>
    <row r="86" spans="1:23" x14ac:dyDescent="0.25">
      <c r="B86" s="16"/>
      <c r="C86" s="17"/>
      <c r="D86" s="17"/>
      <c r="E86" s="178" t="s">
        <v>31</v>
      </c>
      <c r="F86" s="178"/>
      <c r="G86" s="178"/>
      <c r="H86" s="178"/>
      <c r="I86" s="178"/>
      <c r="J86" s="178"/>
      <c r="K86" s="178"/>
      <c r="L86" s="178"/>
      <c r="M86" s="178"/>
      <c r="N86" s="17"/>
      <c r="O86" s="17"/>
      <c r="P86" s="11"/>
      <c r="S86" s="100">
        <v>2012</v>
      </c>
      <c r="T86" s="121">
        <v>3.5173929983829635E-2</v>
      </c>
      <c r="U86" s="121">
        <v>8.8523636009125495E-2</v>
      </c>
      <c r="V86" s="142"/>
      <c r="W86" s="139"/>
    </row>
    <row r="87" spans="1:23" x14ac:dyDescent="0.25">
      <c r="A87" s="11"/>
      <c r="B87" s="16"/>
      <c r="C87" s="17"/>
      <c r="D87" s="17"/>
      <c r="E87" s="179" t="s">
        <v>84</v>
      </c>
      <c r="F87" s="179"/>
      <c r="G87" s="179"/>
      <c r="H87" s="179"/>
      <c r="I87" s="179"/>
      <c r="J87" s="179"/>
      <c r="K87" s="179"/>
      <c r="L87" s="179"/>
      <c r="M87" s="179"/>
      <c r="N87" s="17"/>
      <c r="O87" s="17"/>
      <c r="P87" s="11"/>
      <c r="S87" s="100">
        <v>2013</v>
      </c>
      <c r="T87" s="122">
        <v>3.944921939456001E-2</v>
      </c>
      <c r="U87" s="122">
        <v>8.7796156218191035E-2</v>
      </c>
      <c r="V87" s="139"/>
      <c r="W87" s="139"/>
    </row>
    <row r="88" spans="1:23" ht="24" x14ac:dyDescent="0.25">
      <c r="A88" s="91"/>
      <c r="B88" s="34"/>
      <c r="C88" s="136">
        <v>12</v>
      </c>
      <c r="D88" s="137">
        <v>17</v>
      </c>
      <c r="E88" s="90" t="s">
        <v>39</v>
      </c>
      <c r="F88" s="90" t="s">
        <v>13</v>
      </c>
      <c r="G88" s="90" t="s">
        <v>32</v>
      </c>
      <c r="H88" s="90" t="s">
        <v>33</v>
      </c>
      <c r="I88" s="90" t="s">
        <v>34</v>
      </c>
      <c r="J88" s="90" t="s">
        <v>17</v>
      </c>
      <c r="K88" s="90" t="s">
        <v>35</v>
      </c>
      <c r="L88" s="90" t="s">
        <v>36</v>
      </c>
      <c r="M88" s="90" t="s">
        <v>1</v>
      </c>
      <c r="N88" s="17"/>
      <c r="O88" s="17"/>
      <c r="P88" s="11"/>
      <c r="S88" s="100">
        <v>2014</v>
      </c>
      <c r="T88" s="122">
        <v>4.8901938186623355E-2</v>
      </c>
      <c r="U88" s="122">
        <v>4.8839469886526432E-2</v>
      </c>
      <c r="V88" s="139"/>
      <c r="W88" s="139"/>
    </row>
    <row r="89" spans="1:23" x14ac:dyDescent="0.25">
      <c r="A89" s="91"/>
      <c r="B89" s="84" t="s">
        <v>98</v>
      </c>
      <c r="C89" s="93">
        <f>+Tumbes!M91</f>
        <v>4.9574814303372454E-2</v>
      </c>
      <c r="D89" s="92">
        <f>+Tumbes!M96</f>
        <v>6.6319041955587951E-2</v>
      </c>
      <c r="E89" s="88">
        <v>2012</v>
      </c>
      <c r="F89" s="89">
        <v>2.7304329218163031E-2</v>
      </c>
      <c r="G89" s="89">
        <v>4.2785902341181258E-2</v>
      </c>
      <c r="H89" s="89">
        <v>6.6944208090447294E-2</v>
      </c>
      <c r="I89" s="89">
        <v>3.9342857095008434E-2</v>
      </c>
      <c r="J89" s="89">
        <v>6.7433956822107372E-2</v>
      </c>
      <c r="K89" s="89">
        <v>6.8354756086709953E-3</v>
      </c>
      <c r="L89" s="89">
        <v>6.3513514825345577E-2</v>
      </c>
      <c r="M89" s="89">
        <v>3.5173929983829635E-2</v>
      </c>
      <c r="N89" s="17"/>
      <c r="P89" s="91"/>
      <c r="S89" s="100">
        <v>2015</v>
      </c>
      <c r="T89" s="123">
        <v>4.8899487846553562E-2</v>
      </c>
      <c r="U89" s="123">
        <v>8.0939614962088235E-2</v>
      </c>
    </row>
    <row r="90" spans="1:23" x14ac:dyDescent="0.25">
      <c r="A90" s="91"/>
      <c r="B90" s="84" t="s">
        <v>97</v>
      </c>
      <c r="C90" s="93">
        <f>+Piura!M91</f>
        <v>4.2293212030675091E-2</v>
      </c>
      <c r="D90" s="92">
        <f>+Piura!M96</f>
        <v>5.6867606877082671E-2</v>
      </c>
      <c r="E90" s="88">
        <v>2013</v>
      </c>
      <c r="F90" s="89">
        <v>3.2499413873305329E-2</v>
      </c>
      <c r="G90" s="89">
        <v>5.393385308802489E-2</v>
      </c>
      <c r="H90" s="89">
        <v>6.4032851061235976E-2</v>
      </c>
      <c r="I90" s="89">
        <v>0.10191573042822014</v>
      </c>
      <c r="J90" s="89">
        <v>6.3894234928560362E-2</v>
      </c>
      <c r="K90" s="89">
        <v>7.4299902647535264E-3</v>
      </c>
      <c r="L90" s="89">
        <v>2.8672581839421483E-2</v>
      </c>
      <c r="M90" s="89">
        <v>3.944921939456001E-2</v>
      </c>
      <c r="N90" s="17"/>
      <c r="P90" s="91"/>
      <c r="S90" s="100">
        <v>2016</v>
      </c>
      <c r="T90" s="123">
        <v>5.2866019661161855E-2</v>
      </c>
      <c r="U90" s="123">
        <v>1.0356592608585125E-2</v>
      </c>
    </row>
    <row r="91" spans="1:23" x14ac:dyDescent="0.25">
      <c r="A91" s="91"/>
      <c r="B91" s="84" t="s">
        <v>96</v>
      </c>
      <c r="C91" s="93">
        <f>+Lambayeque!M91</f>
        <v>3.5569893032266924E-2</v>
      </c>
      <c r="D91" s="92">
        <f>+Lambayeque!M96</f>
        <v>5.0382194034849628E-2</v>
      </c>
      <c r="E91" s="88">
        <v>2014</v>
      </c>
      <c r="F91" s="89">
        <v>4.5259931244974995E-2</v>
      </c>
      <c r="G91" s="89">
        <v>5.4996115616072414E-2</v>
      </c>
      <c r="H91" s="89">
        <v>6.8477275295364445E-2</v>
      </c>
      <c r="I91" s="89">
        <v>0.13311171975109765</v>
      </c>
      <c r="J91" s="89">
        <v>6.0988067311543735E-2</v>
      </c>
      <c r="K91" s="89">
        <v>8.4209046783694681E-3</v>
      </c>
      <c r="L91" s="89">
        <v>2.7470982903362973E-2</v>
      </c>
      <c r="M91" s="89">
        <v>4.8901938186623355E-2</v>
      </c>
      <c r="N91" s="17"/>
      <c r="P91" s="91"/>
      <c r="S91" s="100">
        <v>2017</v>
      </c>
      <c r="T91" s="123">
        <v>5.1464505181179669E-2</v>
      </c>
      <c r="U91" s="123">
        <v>7.4004036222454328E-2</v>
      </c>
    </row>
    <row r="92" spans="1:23" x14ac:dyDescent="0.25">
      <c r="A92" s="91"/>
      <c r="B92" s="84" t="s">
        <v>95</v>
      </c>
      <c r="C92" s="93">
        <f>+'La Libertad'!M91</f>
        <v>2.9145954136634244E-2</v>
      </c>
      <c r="D92" s="92">
        <f>+'La Libertad'!M96</f>
        <v>4.8457302429561769E-2</v>
      </c>
      <c r="E92" s="88">
        <v>2015</v>
      </c>
      <c r="F92" s="89">
        <v>4.6370211196264811E-2</v>
      </c>
      <c r="G92" s="89">
        <v>5.7325570949495294E-2</v>
      </c>
      <c r="H92" s="89">
        <v>6.3931147976020536E-2</v>
      </c>
      <c r="I92" s="89">
        <v>0.12542097864064672</v>
      </c>
      <c r="J92" s="89">
        <v>5.1176687812859424E-2</v>
      </c>
      <c r="K92" s="89">
        <v>1.1173386683692482E-2</v>
      </c>
      <c r="L92" s="89">
        <v>3.4166012886786848E-2</v>
      </c>
      <c r="M92" s="89">
        <v>4.8899487846553562E-2</v>
      </c>
      <c r="N92" s="17"/>
      <c r="P92" s="91"/>
      <c r="U92" s="100"/>
    </row>
    <row r="93" spans="1:23" x14ac:dyDescent="0.25">
      <c r="A93" s="91"/>
      <c r="B93" s="84" t="s">
        <v>94</v>
      </c>
      <c r="C93" s="93">
        <f>+Cajamarca!M91</f>
        <v>3.0658938480893252E-2</v>
      </c>
      <c r="D93" s="92">
        <f>+Cajamarca!M96</f>
        <v>4.5948964658482125E-2</v>
      </c>
      <c r="E93" s="88">
        <v>2016</v>
      </c>
      <c r="F93" s="89">
        <v>5.1794965447971415E-2</v>
      </c>
      <c r="G93" s="89">
        <v>5.7110738560809192E-2</v>
      </c>
      <c r="H93" s="89">
        <v>6.8046932533882873E-2</v>
      </c>
      <c r="I93" s="89">
        <v>5.4420279743641206E-2</v>
      </c>
      <c r="J93" s="89">
        <v>5.2022906496358309E-2</v>
      </c>
      <c r="K93" s="89">
        <v>1.2050393746165469E-2</v>
      </c>
      <c r="L93" s="89">
        <v>2.8533346411961293E-2</v>
      </c>
      <c r="M93" s="89">
        <v>5.2866019661161855E-2</v>
      </c>
      <c r="N93" s="17"/>
      <c r="P93" s="91"/>
    </row>
    <row r="94" spans="1:23" x14ac:dyDescent="0.25">
      <c r="A94" s="11"/>
      <c r="B94" s="84"/>
      <c r="C94" s="93"/>
      <c r="D94" s="92"/>
      <c r="E94" s="88">
        <v>2017</v>
      </c>
      <c r="F94" s="89">
        <v>5.1516379472923091E-2</v>
      </c>
      <c r="G94" s="89">
        <v>4.6776107508022989E-2</v>
      </c>
      <c r="H94" s="89">
        <v>6.0529329180752371E-2</v>
      </c>
      <c r="I94" s="89">
        <v>3.9695904172162157E-2</v>
      </c>
      <c r="J94" s="89">
        <v>4.9294840479089656E-2</v>
      </c>
      <c r="K94" s="89">
        <v>2.5900482487383625E-3</v>
      </c>
      <c r="L94" s="89">
        <v>0.51667522203769478</v>
      </c>
      <c r="M94" s="89">
        <v>5.1464505181179669E-2</v>
      </c>
      <c r="N94" s="155">
        <f>+(M94-M89)*100</f>
        <v>1.6290575197350035</v>
      </c>
      <c r="P94" s="91"/>
    </row>
    <row r="95" spans="1:23" x14ac:dyDescent="0.25">
      <c r="A95" s="11"/>
      <c r="E95" s="177" t="s">
        <v>42</v>
      </c>
      <c r="F95" s="177"/>
      <c r="G95" s="177"/>
      <c r="H95" s="177"/>
      <c r="I95" s="177"/>
      <c r="J95" s="177"/>
      <c r="K95" s="177"/>
      <c r="L95" s="177"/>
      <c r="M95" s="177"/>
      <c r="N95" s="17"/>
      <c r="O95" s="17"/>
      <c r="P95" s="11"/>
    </row>
    <row r="96" spans="1:23" x14ac:dyDescent="0.25">
      <c r="A96" s="11"/>
      <c r="E96" s="17"/>
      <c r="F96" s="3"/>
      <c r="G96" s="3"/>
      <c r="H96" s="3"/>
      <c r="I96" s="3"/>
      <c r="J96" s="3"/>
      <c r="K96" s="3"/>
      <c r="L96" s="3"/>
      <c r="M96" s="3"/>
      <c r="N96" s="3"/>
      <c r="O96" s="17"/>
      <c r="P96" s="11"/>
    </row>
    <row r="97" spans="2:22" x14ac:dyDescent="0.25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60"/>
    </row>
    <row r="99" spans="2:22" x14ac:dyDescent="0.25">
      <c r="B99" s="14" t="s">
        <v>72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3"/>
      <c r="R99" s="143"/>
    </row>
    <row r="100" spans="2:22" x14ac:dyDescent="0.25">
      <c r="B100" s="34"/>
      <c r="C100" s="169" t="s">
        <v>63</v>
      </c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35"/>
      <c r="O100" s="35"/>
      <c r="P100" s="36"/>
    </row>
    <row r="101" spans="2:22" x14ac:dyDescent="0.25">
      <c r="B101" s="34"/>
      <c r="C101" s="163" t="s">
        <v>65</v>
      </c>
      <c r="D101" s="163"/>
      <c r="E101" s="163"/>
      <c r="G101" s="163" t="s">
        <v>64</v>
      </c>
      <c r="H101" s="163"/>
      <c r="I101" s="163"/>
      <c r="J101" s="163"/>
      <c r="K101" s="163"/>
      <c r="N101" s="35"/>
      <c r="O101" s="35"/>
      <c r="P101" s="36"/>
    </row>
    <row r="102" spans="2:22" x14ac:dyDescent="0.25">
      <c r="B102" s="34"/>
      <c r="C102" s="131" t="s">
        <v>60</v>
      </c>
      <c r="D102" s="131" t="s">
        <v>59</v>
      </c>
      <c r="E102" s="131" t="s">
        <v>1</v>
      </c>
      <c r="G102" s="131" t="s">
        <v>60</v>
      </c>
      <c r="H102" s="131" t="s">
        <v>59</v>
      </c>
      <c r="I102" s="131" t="s">
        <v>61</v>
      </c>
      <c r="J102" s="131" t="s">
        <v>1</v>
      </c>
      <c r="K102" s="131" t="s">
        <v>62</v>
      </c>
      <c r="M102" s="131" t="s">
        <v>66</v>
      </c>
      <c r="N102" s="131" t="s">
        <v>67</v>
      </c>
      <c r="O102" s="35"/>
      <c r="P102" s="36"/>
    </row>
    <row r="103" spans="2:22" x14ac:dyDescent="0.25">
      <c r="B103" s="34"/>
      <c r="C103" s="73">
        <v>42552</v>
      </c>
      <c r="D103" s="19">
        <f>+Cajamarca!D29+'La Libertad'!D29+Lambayeque!D29+Piura!D29+Tumbes!D29</f>
        <v>5526.4332996300009</v>
      </c>
      <c r="E103" s="19">
        <f>+Cajamarca!E29+'La Libertad'!E29+Lambayeque!E29+Piura!E29+Tumbes!E29</f>
        <v>21338.089790790003</v>
      </c>
      <c r="G103" s="73">
        <v>40725</v>
      </c>
      <c r="H103" s="19">
        <f>+Cajamarca!H29+'La Libertad'!H29+Lambayeque!H29+Piura!H29+Tumbes!H29</f>
        <v>2939.9221600000001</v>
      </c>
      <c r="I103" s="21">
        <f>+H103/H116-1</f>
        <v>8.9716937310888367E-2</v>
      </c>
      <c r="J103" s="19">
        <f>+Cajamarca!J29+'La Libertad'!J29+Lambayeque!J29+Piura!J29+Tumbes!J29</f>
        <v>13253.751299999998</v>
      </c>
      <c r="K103" s="21">
        <f>+J103/J116-1</f>
        <v>0.12786613902002042</v>
      </c>
      <c r="M103" s="153"/>
      <c r="N103" s="86"/>
      <c r="O103" s="35"/>
      <c r="P103" s="36"/>
    </row>
    <row r="104" spans="2:22" x14ac:dyDescent="0.25">
      <c r="B104" s="34"/>
      <c r="C104" s="73">
        <v>42583</v>
      </c>
      <c r="D104" s="19">
        <f>+Cajamarca!D30+'La Libertad'!D30+Lambayeque!D30+Piura!D30+Tumbes!D30</f>
        <v>5727.0961498100005</v>
      </c>
      <c r="E104" s="19">
        <f>+Cajamarca!E30+'La Libertad'!E30+Lambayeque!E30+Piura!E30+Tumbes!E30</f>
        <v>21526.967190720003</v>
      </c>
      <c r="F104" s="148"/>
      <c r="G104" s="73">
        <v>40878</v>
      </c>
      <c r="H104" s="19">
        <f>+Cajamarca!H30+'La Libertad'!H30+Lambayeque!H30+Piura!H30+Tumbes!H30</f>
        <v>3156.5048639800007</v>
      </c>
      <c r="I104" s="21">
        <f t="shared" ref="I104:I114" si="17">+H104/H103-1</f>
        <v>7.3669536876445951E-2</v>
      </c>
      <c r="J104" s="19">
        <f>+Cajamarca!J30+'La Libertad'!J30+Lambayeque!J30+Piura!J30+Tumbes!J30</f>
        <v>13881.816199929999</v>
      </c>
      <c r="K104" s="21">
        <f t="shared" ref="K104:K115" si="18">+J104/J103-1</f>
        <v>4.7387708258114225E-2</v>
      </c>
      <c r="M104" s="19">
        <f>+Cajamarca!M30+'La Libertad'!M30+Lambayeque!M30+Piura!M30+Tumbes!M30</f>
        <v>69665.350000000006</v>
      </c>
      <c r="N104" s="21">
        <f>+H104/M104</f>
        <v>4.5309538586686217E-2</v>
      </c>
      <c r="O104" s="35"/>
      <c r="P104" s="36"/>
    </row>
    <row r="105" spans="2:22" x14ac:dyDescent="0.25">
      <c r="B105" s="34"/>
      <c r="C105" s="73">
        <v>42614</v>
      </c>
      <c r="D105" s="19">
        <f>+Cajamarca!D31+'La Libertad'!D31+Lambayeque!D31+Piura!D31+Tumbes!D31</f>
        <v>5856.2108754300007</v>
      </c>
      <c r="E105" s="19">
        <f>+Cajamarca!E31+'La Libertad'!E31+Lambayeque!E31+Piura!E31+Tumbes!E31</f>
        <v>21869.38040835</v>
      </c>
      <c r="F105" s="148"/>
      <c r="G105" s="73">
        <v>41091</v>
      </c>
      <c r="H105" s="19">
        <f>+Cajamarca!H31+'La Libertad'!H31+Lambayeque!H31+Piura!H31+Tumbes!H31</f>
        <v>3435.9301516200003</v>
      </c>
      <c r="I105" s="21">
        <f t="shared" si="17"/>
        <v>8.8523636009125495E-2</v>
      </c>
      <c r="J105" s="19">
        <f>+Cajamarca!J31+'La Libertad'!J31+Lambayeque!J31+Piura!J31+Tumbes!J31</f>
        <v>15377.081050730001</v>
      </c>
      <c r="K105" s="21">
        <f t="shared" si="18"/>
        <v>0.10771392080580511</v>
      </c>
      <c r="M105" s="19"/>
      <c r="N105" s="86"/>
      <c r="O105" s="146">
        <f>+H105/H103-1</f>
        <v>0.16871466815298275</v>
      </c>
      <c r="P105" s="36"/>
    </row>
    <row r="106" spans="2:22" x14ac:dyDescent="0.25">
      <c r="B106" s="34"/>
      <c r="C106" s="73">
        <v>42644</v>
      </c>
      <c r="D106" s="19">
        <f>+Cajamarca!D32+'La Libertad'!D32+Lambayeque!D32+Piura!D32+Tumbes!D32</f>
        <v>5915.4838529899998</v>
      </c>
      <c r="E106" s="19">
        <f>+Cajamarca!E32+'La Libertad'!E32+Lambayeque!E32+Piura!E32+Tumbes!E32</f>
        <v>21848.865730709997</v>
      </c>
      <c r="F106" s="148"/>
      <c r="G106" s="73">
        <v>41244</v>
      </c>
      <c r="H106" s="19">
        <f>+Cajamarca!H32+'La Libertad'!H32+Lambayeque!H32+Piura!H32+Tumbes!H32</f>
        <v>3702.7645783500002</v>
      </c>
      <c r="I106" s="21">
        <f>+H106/H105-1</f>
        <v>7.7660026529989379E-2</v>
      </c>
      <c r="J106" s="19">
        <f>+Cajamarca!J32+'La Libertad'!J32+Lambayeque!J32+Piura!J32+Tumbes!J32</f>
        <v>16406.833157600002</v>
      </c>
      <c r="K106" s="21">
        <f t="shared" si="18"/>
        <v>6.696668265406025E-2</v>
      </c>
      <c r="M106" s="19">
        <f>+Cajamarca!M32+'La Libertad'!M32+Lambayeque!M32+Piura!M32+Tumbes!M32</f>
        <v>76007.191000000006</v>
      </c>
      <c r="N106" s="21">
        <f>+H106/M106</f>
        <v>4.8715977128400915E-2</v>
      </c>
      <c r="O106" s="145"/>
      <c r="P106" s="36"/>
      <c r="Q106" s="44"/>
      <c r="R106" s="144"/>
      <c r="S106" s="144"/>
      <c r="T106" s="144"/>
      <c r="U106" s="144"/>
      <c r="V106" s="144"/>
    </row>
    <row r="107" spans="2:22" x14ac:dyDescent="0.25">
      <c r="B107" s="34"/>
      <c r="C107" s="73">
        <v>42675</v>
      </c>
      <c r="D107" s="19">
        <f>+Cajamarca!D33+'La Libertad'!D33+Lambayeque!D33+Piura!D33+Tumbes!D33</f>
        <v>6122.4992261900006</v>
      </c>
      <c r="E107" s="19">
        <f>+Cajamarca!E33+'La Libertad'!E33+Lambayeque!E33+Piura!E33+Tumbes!E33</f>
        <v>22562.529656960003</v>
      </c>
      <c r="F107" s="148"/>
      <c r="G107" s="73">
        <v>41456</v>
      </c>
      <c r="H107" s="19">
        <f>+Cajamarca!H33+'La Libertad'!H33+Lambayeque!H33+Piura!H33+Tumbes!H33</f>
        <v>4027.8530757100007</v>
      </c>
      <c r="I107" s="21">
        <f t="shared" si="17"/>
        <v>8.7796156218191035E-2</v>
      </c>
      <c r="J107" s="19">
        <f>+Cajamarca!J33+'La Libertad'!J33+Lambayeque!J33+Piura!J33+Tumbes!J33</f>
        <v>17113.492334200004</v>
      </c>
      <c r="K107" s="21">
        <f t="shared" si="18"/>
        <v>4.3071028382626109E-2</v>
      </c>
      <c r="M107" s="19"/>
      <c r="N107" s="86"/>
      <c r="O107" s="146">
        <f>+H107/H105-1</f>
        <v>0.17227443456931613</v>
      </c>
      <c r="P107" s="36"/>
      <c r="Q107" s="44"/>
      <c r="R107" s="144"/>
      <c r="S107" s="144"/>
      <c r="T107" s="144"/>
      <c r="U107" s="144"/>
      <c r="V107" s="144"/>
    </row>
    <row r="108" spans="2:22" x14ac:dyDescent="0.25">
      <c r="B108" s="34"/>
      <c r="C108" s="73">
        <v>42705</v>
      </c>
      <c r="D108" s="19">
        <f>+Cajamarca!D34+'La Libertad'!D34+Lambayeque!D34+Piura!D34+Tumbes!D34</f>
        <v>5971.2937910800001</v>
      </c>
      <c r="E108" s="19">
        <f>+Cajamarca!E34+'La Libertad'!E34+Lambayeque!E34+Piura!E34+Tumbes!E34</f>
        <v>22116.303140380001</v>
      </c>
      <c r="F108" s="148"/>
      <c r="G108" s="73">
        <v>41609</v>
      </c>
      <c r="H108" s="19">
        <f>+Cajamarca!H34+'La Libertad'!H34+Lambayeque!H34+Piura!H34+Tumbes!H34</f>
        <v>4316.6763152800013</v>
      </c>
      <c r="I108" s="21">
        <f t="shared" si="17"/>
        <v>7.1706498261257634E-2</v>
      </c>
      <c r="J108" s="19">
        <f>+Cajamarca!J34+'La Libertad'!J34+Lambayeque!J34+Piura!J34+Tumbes!J34</f>
        <v>17449.893145310001</v>
      </c>
      <c r="K108" s="21">
        <f t="shared" si="18"/>
        <v>1.9657052139949505E-2</v>
      </c>
      <c r="M108" s="19">
        <f>+Cajamarca!M34+'La Libertad'!M34+Lambayeque!M34+Piura!M34+Tumbes!M34</f>
        <v>76555.975999999995</v>
      </c>
      <c r="N108" s="21">
        <f>+H108/M108</f>
        <v>5.6385883125309531E-2</v>
      </c>
      <c r="O108" s="145"/>
      <c r="P108" s="36"/>
      <c r="Q108" s="44"/>
      <c r="R108" s="144"/>
      <c r="S108" s="144"/>
      <c r="T108" s="144"/>
      <c r="U108" s="144"/>
      <c r="V108" s="144"/>
    </row>
    <row r="109" spans="2:22" x14ac:dyDescent="0.25">
      <c r="B109" s="34"/>
      <c r="C109" s="73">
        <v>42736</v>
      </c>
      <c r="D109" s="19">
        <f>+Cajamarca!D35+'La Libertad'!D35+Lambayeque!D35+Piura!D35+Tumbes!D35</f>
        <v>6011.9520284999999</v>
      </c>
      <c r="E109" s="19">
        <f>+Cajamarca!E35+'La Libertad'!E35+Lambayeque!E35+Piura!E35+Tumbes!E35</f>
        <v>22083.25608408</v>
      </c>
      <c r="F109" s="148"/>
      <c r="G109" s="73">
        <v>41821</v>
      </c>
      <c r="H109" s="19">
        <f>+Cajamarca!H35+'La Libertad'!H35+Lambayeque!H35+Piura!H35+Tumbes!H35</f>
        <v>4527.5004981900011</v>
      </c>
      <c r="I109" s="21">
        <f t="shared" si="17"/>
        <v>4.8839469886526432E-2</v>
      </c>
      <c r="J109" s="19">
        <f>+Cajamarca!J35+'La Libertad'!J35+Lambayeque!J35+Piura!J35+Tumbes!J35</f>
        <v>18271.004929849998</v>
      </c>
      <c r="K109" s="21">
        <f t="shared" si="18"/>
        <v>4.7055404735282691E-2</v>
      </c>
      <c r="M109" s="19"/>
      <c r="N109" s="86"/>
      <c r="O109" s="146">
        <f>+H109/H107-1</f>
        <v>0.12404807551028307</v>
      </c>
      <c r="P109" s="36"/>
    </row>
    <row r="110" spans="2:22" x14ac:dyDescent="0.25">
      <c r="B110" s="34"/>
      <c r="C110" s="73">
        <v>42767</v>
      </c>
      <c r="D110" s="19">
        <f>+Cajamarca!D36+'La Libertad'!D36+Lambayeque!D36+Piura!D36+Tumbes!D36</f>
        <v>6219.5023504000001</v>
      </c>
      <c r="E110" s="19">
        <f>+Cajamarca!E36+'La Libertad'!E36+Lambayeque!E36+Piura!E36+Tumbes!E36</f>
        <v>22165.094271290003</v>
      </c>
      <c r="F110" s="148"/>
      <c r="G110" s="73">
        <v>41974</v>
      </c>
      <c r="H110" s="19">
        <f>+Cajamarca!H36+'La Libertad'!H36+Lambayeque!H36+Piura!H36+Tumbes!H36</f>
        <v>4743.5944584099998</v>
      </c>
      <c r="I110" s="21">
        <f t="shared" si="17"/>
        <v>4.7729196342747748E-2</v>
      </c>
      <c r="J110" s="19">
        <f>+Cajamarca!J36+'La Libertad'!J36+Lambayeque!J36+Piura!J36+Tumbes!J36</f>
        <v>19015.264472089999</v>
      </c>
      <c r="K110" s="21">
        <f t="shared" si="18"/>
        <v>4.0734461245975462E-2</v>
      </c>
      <c r="M110" s="19">
        <f>+Cajamarca!M36+'La Libertad'!M36+Lambayeque!M36+Piura!M36+Tumbes!M36</f>
        <v>79457.948999999993</v>
      </c>
      <c r="N110" s="21">
        <f>+H110/M110</f>
        <v>5.9699432443316658E-2</v>
      </c>
      <c r="O110" s="145"/>
      <c r="P110" s="36"/>
    </row>
    <row r="111" spans="2:22" x14ac:dyDescent="0.25">
      <c r="B111" s="34"/>
      <c r="C111" s="73">
        <v>42795</v>
      </c>
      <c r="D111" s="19">
        <f>+Cajamarca!D37+'La Libertad'!D37+Lambayeque!D37+Piura!D37+Tumbes!D37</f>
        <v>6247.99435627</v>
      </c>
      <c r="E111" s="19">
        <f>+Cajamarca!E37+'La Libertad'!E37+Lambayeque!E37+Piura!E37+Tumbes!E37</f>
        <v>22245.563054040002</v>
      </c>
      <c r="F111" s="148"/>
      <c r="G111" s="73">
        <v>42186</v>
      </c>
      <c r="H111" s="19">
        <f>+Cajamarca!H37+'La Libertad'!H37+Lambayeque!H37+Piura!H37+Tumbes!H37</f>
        <v>5127.539167410001</v>
      </c>
      <c r="I111" s="21">
        <f t="shared" si="17"/>
        <v>8.0939614962088235E-2</v>
      </c>
      <c r="J111" s="19">
        <f>+Cajamarca!J37+'La Libertad'!J37+Lambayeque!J37+Piura!J37+Tumbes!J37</f>
        <v>20154.889576930003</v>
      </c>
      <c r="K111" s="21">
        <f t="shared" si="18"/>
        <v>5.9932119614360957E-2</v>
      </c>
      <c r="M111" s="19"/>
      <c r="N111" s="86"/>
      <c r="O111" s="146">
        <f>+H111/H109-1</f>
        <v>0.13253199407926797</v>
      </c>
      <c r="P111" s="36"/>
    </row>
    <row r="112" spans="2:22" x14ac:dyDescent="0.25">
      <c r="B112" s="34"/>
      <c r="C112" s="73">
        <v>42826</v>
      </c>
      <c r="D112" s="19">
        <f>+Cajamarca!D38+'La Libertad'!D38+Lambayeque!D38+Piura!D38+Tumbes!D38</f>
        <v>6283.9706764500006</v>
      </c>
      <c r="E112" s="19">
        <f>+Cajamarca!E38+'La Libertad'!E38+Lambayeque!E38+Piura!E38+Tumbes!E38</f>
        <v>22489.872406759998</v>
      </c>
      <c r="F112" s="148"/>
      <c r="G112" s="73">
        <v>42339</v>
      </c>
      <c r="H112" s="19">
        <f>+Cajamarca!H38+'La Libertad'!H38+Lambayeque!H38+Piura!H38+Tumbes!H38</f>
        <v>5469.7849650899998</v>
      </c>
      <c r="I112" s="21">
        <f t="shared" si="17"/>
        <v>6.6746598418061964E-2</v>
      </c>
      <c r="J112" s="19">
        <f>+Cajamarca!J38+'La Libertad'!J38+Lambayeque!J38+Piura!J38+Tumbes!J38</f>
        <v>21125.372837720002</v>
      </c>
      <c r="K112" s="21">
        <f t="shared" si="18"/>
        <v>4.8151256650934338E-2</v>
      </c>
      <c r="M112" s="19">
        <f>+Cajamarca!M38+'La Libertad'!M38+Lambayeque!M38+Piura!M38+Tumbes!M38</f>
        <v>82914.422000000006</v>
      </c>
      <c r="N112" s="21">
        <f>+H112/M112</f>
        <v>6.5969041731847325E-2</v>
      </c>
      <c r="O112" s="145"/>
      <c r="P112" s="36"/>
    </row>
    <row r="113" spans="2:16" x14ac:dyDescent="0.25">
      <c r="B113" s="34"/>
      <c r="C113" s="73">
        <v>42856</v>
      </c>
      <c r="D113" s="19">
        <f>+Cajamarca!D39+'La Libertad'!D39+Lambayeque!D39+Piura!D39+Tumbes!D39</f>
        <v>6351.2329541899999</v>
      </c>
      <c r="E113" s="19">
        <f>+Cajamarca!E39+'La Libertad'!E39+Lambayeque!E39+Piura!E39+Tumbes!E39</f>
        <v>22756.259134080003</v>
      </c>
      <c r="F113" s="148"/>
      <c r="G113" s="73">
        <v>42552</v>
      </c>
      <c r="H113" s="19">
        <f>+Cajamarca!H39+'La Libertad'!H39+Lambayeque!H39+Piura!H39+Tumbes!H39</f>
        <v>5526.4332996300009</v>
      </c>
      <c r="I113" s="21">
        <f t="shared" si="17"/>
        <v>1.0356592608585125E-2</v>
      </c>
      <c r="J113" s="19">
        <f>+Cajamarca!J39+'La Libertad'!J39+Lambayeque!J39+Piura!J39+Tumbes!J39</f>
        <v>21338.089790790003</v>
      </c>
      <c r="K113" s="21">
        <f t="shared" si="18"/>
        <v>1.0069263851769206E-2</v>
      </c>
      <c r="M113" s="19"/>
      <c r="N113" s="86"/>
      <c r="O113" s="146">
        <f>+H113/H111-1</f>
        <v>7.7794458354471629E-2</v>
      </c>
      <c r="P113" s="36"/>
    </row>
    <row r="114" spans="2:16" x14ac:dyDescent="0.25">
      <c r="B114" s="34"/>
      <c r="C114" s="73">
        <v>42887</v>
      </c>
      <c r="D114" s="19">
        <f>+Cajamarca!D40+'La Libertad'!D40+Lambayeque!D40+Piura!D40+Tumbes!D40</f>
        <v>6398.3766730799998</v>
      </c>
      <c r="E114" s="19">
        <f>+Cajamarca!E40+'La Libertad'!E40+Lambayeque!E40+Piura!E40+Tumbes!E40</f>
        <v>23010.977567949998</v>
      </c>
      <c r="F114" s="148"/>
      <c r="G114" s="73">
        <v>42705</v>
      </c>
      <c r="H114" s="19">
        <f>+Cajamarca!H40+'La Libertad'!H40+Lambayeque!H40+Piura!H40+Tumbes!H40</f>
        <v>5971.2937910800001</v>
      </c>
      <c r="I114" s="21">
        <f t="shared" si="17"/>
        <v>8.0496853455154005E-2</v>
      </c>
      <c r="J114" s="19">
        <f>+Cajamarca!J40+'La Libertad'!J40+Lambayeque!J40+Piura!J40+Tumbes!J40</f>
        <v>22116.303140380001</v>
      </c>
      <c r="K114" s="21">
        <f t="shared" si="18"/>
        <v>3.6470619311288699E-2</v>
      </c>
      <c r="L114" s="35"/>
      <c r="M114" s="19">
        <f>+Cajamarca!M40+'La Libertad'!M40+Lambayeque!M40+Piura!M40+Tumbes!M40</f>
        <v>87509.095000000001</v>
      </c>
      <c r="N114" s="21">
        <f>+H114/M114</f>
        <v>6.8236264940004232E-2</v>
      </c>
      <c r="O114" s="145"/>
      <c r="P114" s="36"/>
    </row>
    <row r="115" spans="2:16" x14ac:dyDescent="0.25">
      <c r="B115" s="34"/>
      <c r="C115" s="73">
        <v>42917</v>
      </c>
      <c r="D115" s="19">
        <f>+Cajamarca!D41+'La Libertad'!D41+Lambayeque!D41+Piura!D41+Tumbes!D41</f>
        <v>6413.1936330900007</v>
      </c>
      <c r="E115" s="19">
        <f>+Cajamarca!E41+'La Libertad'!E41+Lambayeque!E41+Piura!E41+Tumbes!E41</f>
        <v>23159.654052410002</v>
      </c>
      <c r="F115" s="148"/>
      <c r="G115" s="73">
        <v>42917</v>
      </c>
      <c r="H115" s="19">
        <f>+Cajamarca!H41+'La Libertad'!H41+Lambayeque!H41+Piura!H41+Tumbes!H41</f>
        <v>6413.1936330900007</v>
      </c>
      <c r="I115" s="21">
        <f>+H115/H114-1</f>
        <v>7.4004036222454328E-2</v>
      </c>
      <c r="J115" s="19">
        <f>+Cajamarca!J41+'La Libertad'!J41+Lambayeque!J41+Piura!J41+Tumbes!J41</f>
        <v>23159.654052410002</v>
      </c>
      <c r="K115" s="21">
        <f t="shared" si="18"/>
        <v>4.7175647096509898E-2</v>
      </c>
      <c r="L115" s="35"/>
      <c r="M115" s="153"/>
      <c r="N115" s="86"/>
      <c r="O115" s="146">
        <f>+H115/H113-1</f>
        <v>0.16045798173649706</v>
      </c>
      <c r="P115" s="36"/>
    </row>
    <row r="116" spans="2:16" x14ac:dyDescent="0.25">
      <c r="B116" s="37"/>
      <c r="C116" s="38"/>
      <c r="D116" s="38"/>
      <c r="E116" s="38"/>
      <c r="F116" s="38"/>
      <c r="G116" s="126"/>
      <c r="H116" s="75">
        <f>+Cajamarca!H42+'La Libertad'!H42+Lambayeque!H42+Piura!H42+Tumbes!H42</f>
        <v>2697.8769066899999</v>
      </c>
      <c r="I116" s="87">
        <f>+(H115/H103)^(1/6)-1</f>
        <v>0.13882349942029237</v>
      </c>
      <c r="J116" s="75">
        <f>+Cajamarca!J42+'La Libertad'!J42+Lambayeque!J42+Piura!J42+Tumbes!J42</f>
        <v>11751.174045810001</v>
      </c>
      <c r="K116" s="87">
        <f>+(J115/J103)^(1/6)-1</f>
        <v>9.7485712501210964E-2</v>
      </c>
      <c r="L116" s="38"/>
      <c r="M116" s="38"/>
      <c r="N116" s="38"/>
      <c r="O116" s="38"/>
      <c r="P116" s="39"/>
    </row>
  </sheetData>
  <mergeCells count="46">
    <mergeCell ref="C100:M100"/>
    <mergeCell ref="C101:E101"/>
    <mergeCell ref="G101:K101"/>
    <mergeCell ref="J28:O28"/>
    <mergeCell ref="D63:E63"/>
    <mergeCell ref="D65:E65"/>
    <mergeCell ref="D41:K41"/>
    <mergeCell ref="D42:K42"/>
    <mergeCell ref="D43:E43"/>
    <mergeCell ref="D44:E44"/>
    <mergeCell ref="E95:M95"/>
    <mergeCell ref="E86:M86"/>
    <mergeCell ref="E87:M87"/>
    <mergeCell ref="D72:E72"/>
    <mergeCell ref="D64:E64"/>
    <mergeCell ref="D68:M68"/>
    <mergeCell ref="B1:O2"/>
    <mergeCell ref="C27:H27"/>
    <mergeCell ref="C28:H28"/>
    <mergeCell ref="C36:H36"/>
    <mergeCell ref="C8:G9"/>
    <mergeCell ref="J8:M9"/>
    <mergeCell ref="G10:H12"/>
    <mergeCell ref="M10:N12"/>
    <mergeCell ref="G14:H16"/>
    <mergeCell ref="S18:U18"/>
    <mergeCell ref="S9:U10"/>
    <mergeCell ref="D60:E60"/>
    <mergeCell ref="D61:E61"/>
    <mergeCell ref="D62:E62"/>
    <mergeCell ref="D45:E45"/>
    <mergeCell ref="D46:E46"/>
    <mergeCell ref="D47:E47"/>
    <mergeCell ref="D48:E48"/>
    <mergeCell ref="D49:E49"/>
    <mergeCell ref="D50:E50"/>
    <mergeCell ref="D51:E51"/>
    <mergeCell ref="D57:M57"/>
    <mergeCell ref="D58:M58"/>
    <mergeCell ref="D59:E59"/>
    <mergeCell ref="J27:O27"/>
    <mergeCell ref="D66:E66"/>
    <mergeCell ref="D67:E67"/>
    <mergeCell ref="D70:M70"/>
    <mergeCell ref="D71:M71"/>
    <mergeCell ref="D79:M79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99"/>
  <sheetViews>
    <sheetView zoomScaleNormal="100" workbookViewId="0">
      <selection activeCell="B10" sqref="B10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7" width="11.7109375" style="29" customWidth="1"/>
    <col min="18" max="16384" width="11.42578125" style="29" hidden="1"/>
  </cols>
  <sheetData>
    <row r="1" spans="2:16" ht="15" customHeight="1" x14ac:dyDescent="0.25">
      <c r="B1" s="182" t="s">
        <v>108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2:16" ht="15" customHeight="1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2:16" x14ac:dyDescent="0.25">
      <c r="B3" s="1"/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L3" s="1"/>
      <c r="M3" s="8"/>
      <c r="N3" s="8"/>
      <c r="O3" s="8"/>
      <c r="P3" s="8"/>
    </row>
    <row r="4" spans="2:16" x14ac:dyDescent="0.25">
      <c r="B4" s="1"/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L4" s="1"/>
      <c r="M4" s="8"/>
      <c r="N4" s="8"/>
      <c r="O4" s="8"/>
      <c r="P4" s="8"/>
    </row>
    <row r="5" spans="2:16" x14ac:dyDescent="0.25">
      <c r="B5" s="12"/>
      <c r="C5" s="13"/>
      <c r="D5" s="13"/>
      <c r="E5" s="13"/>
      <c r="F5" s="13"/>
      <c r="G5" s="13"/>
      <c r="H5" s="12"/>
      <c r="I5" s="13"/>
      <c r="J5" s="13"/>
      <c r="K5" s="13"/>
      <c r="L5" s="13"/>
      <c r="M5" s="12"/>
      <c r="N5" s="13"/>
      <c r="O5" s="13"/>
      <c r="P5" s="13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ht="15" customHeight="1" x14ac:dyDescent="0.25">
      <c r="B8" s="16"/>
      <c r="C8" s="173" t="s">
        <v>8</v>
      </c>
      <c r="D8" s="173"/>
      <c r="E8" s="173"/>
      <c r="F8" s="173"/>
      <c r="G8" s="173"/>
      <c r="H8" s="3"/>
      <c r="I8" s="3"/>
      <c r="J8" s="173" t="s">
        <v>11</v>
      </c>
      <c r="K8" s="173"/>
      <c r="L8" s="173"/>
      <c r="M8" s="173"/>
      <c r="N8" s="74"/>
      <c r="O8" s="3"/>
      <c r="P8" s="11"/>
    </row>
    <row r="9" spans="2:16" x14ac:dyDescent="0.25">
      <c r="B9" s="16"/>
      <c r="C9" s="173"/>
      <c r="D9" s="173"/>
      <c r="E9" s="173"/>
      <c r="F9" s="173"/>
      <c r="G9" s="173"/>
      <c r="H9" s="3"/>
      <c r="I9" s="3"/>
      <c r="J9" s="173"/>
      <c r="K9" s="173"/>
      <c r="L9" s="173"/>
      <c r="M9" s="173"/>
      <c r="N9" s="74"/>
      <c r="O9" s="3"/>
      <c r="P9" s="11"/>
    </row>
    <row r="10" spans="2:16" ht="15" customHeight="1" x14ac:dyDescent="0.25">
      <c r="B10" s="16"/>
      <c r="C10" s="3"/>
      <c r="D10" s="65" t="s">
        <v>2</v>
      </c>
      <c r="E10" s="65" t="s">
        <v>4</v>
      </c>
      <c r="F10" s="77" t="s">
        <v>5</v>
      </c>
      <c r="G10" s="174" t="s">
        <v>68</v>
      </c>
      <c r="H10" s="175"/>
      <c r="I10" s="78"/>
      <c r="J10" s="3"/>
      <c r="K10" s="65" t="s">
        <v>2</v>
      </c>
      <c r="L10" s="65" t="s">
        <v>10</v>
      </c>
      <c r="M10" s="174" t="s">
        <v>69</v>
      </c>
      <c r="N10" s="175"/>
      <c r="O10" s="3"/>
      <c r="P10" s="11"/>
    </row>
    <row r="11" spans="2:16" x14ac:dyDescent="0.25">
      <c r="B11" s="16"/>
      <c r="C11" s="3"/>
      <c r="D11" s="79">
        <v>2007</v>
      </c>
      <c r="E11" s="80">
        <v>9.1810844974673081E-2</v>
      </c>
      <c r="F11" s="80">
        <v>7.5676733857066469E-2</v>
      </c>
      <c r="G11" s="174"/>
      <c r="H11" s="175"/>
      <c r="I11" s="78"/>
      <c r="J11" s="3"/>
      <c r="K11" s="79">
        <v>2007</v>
      </c>
      <c r="L11" s="80">
        <v>8.1099999999999992E-2</v>
      </c>
      <c r="M11" s="174"/>
      <c r="N11" s="175"/>
      <c r="O11" s="3"/>
      <c r="P11" s="11"/>
    </row>
    <row r="12" spans="2:16" x14ac:dyDescent="0.25">
      <c r="B12" s="16"/>
      <c r="C12" s="3"/>
      <c r="D12" s="79">
        <v>2008</v>
      </c>
      <c r="E12" s="80">
        <v>0.10326088133832489</v>
      </c>
      <c r="F12" s="80">
        <v>9.2550367684426108E-2</v>
      </c>
      <c r="G12" s="174"/>
      <c r="H12" s="175"/>
      <c r="I12" s="78"/>
      <c r="J12" s="3"/>
      <c r="K12" s="79">
        <v>2008</v>
      </c>
      <c r="L12" s="80">
        <v>8.9099999999999999E-2</v>
      </c>
      <c r="M12" s="174"/>
      <c r="N12" s="175"/>
      <c r="O12" s="3"/>
      <c r="P12" s="11"/>
    </row>
    <row r="13" spans="2:16" x14ac:dyDescent="0.25">
      <c r="B13" s="16"/>
      <c r="C13" s="3"/>
      <c r="D13" s="79">
        <v>2009</v>
      </c>
      <c r="E13" s="80">
        <v>0.10512827389652706</v>
      </c>
      <c r="F13" s="80">
        <v>6.8870124424050161E-2</v>
      </c>
      <c r="G13" s="81"/>
      <c r="H13" s="82"/>
      <c r="I13" s="78"/>
      <c r="J13" s="3"/>
      <c r="K13" s="79">
        <v>2009</v>
      </c>
      <c r="L13" s="80">
        <v>0.1103</v>
      </c>
      <c r="M13" s="3"/>
      <c r="N13" s="3"/>
      <c r="O13" s="3"/>
      <c r="P13" s="11"/>
    </row>
    <row r="14" spans="2:16" ht="15" customHeight="1" x14ac:dyDescent="0.25">
      <c r="B14" s="16"/>
      <c r="C14" s="3"/>
      <c r="D14" s="79">
        <v>2010</v>
      </c>
      <c r="E14" s="80">
        <v>0.11130577821804381</v>
      </c>
      <c r="F14" s="80">
        <v>8.7417760521775106E-2</v>
      </c>
      <c r="G14" s="174" t="s">
        <v>70</v>
      </c>
      <c r="H14" s="175"/>
      <c r="I14" s="83"/>
      <c r="J14" s="3"/>
      <c r="K14" s="79">
        <v>2010</v>
      </c>
      <c r="L14" s="80">
        <v>0.12390000000000001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0.11272443111614955</v>
      </c>
      <c r="F15" s="80">
        <v>7.0806744734061705E-2</v>
      </c>
      <c r="G15" s="174"/>
      <c r="H15" s="175"/>
      <c r="I15" s="83"/>
      <c r="J15" s="3"/>
      <c r="K15" s="79">
        <v>2011</v>
      </c>
      <c r="L15" s="80">
        <v>0.1449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0.12765797803236192</v>
      </c>
      <c r="F16" s="80">
        <v>8.5315117591558631E-2</v>
      </c>
      <c r="G16" s="174"/>
      <c r="H16" s="175"/>
      <c r="I16" s="83"/>
      <c r="J16" s="3"/>
      <c r="K16" s="79">
        <v>2012</v>
      </c>
      <c r="L16" s="80">
        <v>0.1691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0.1540102415229368</v>
      </c>
      <c r="F17" s="80">
        <v>9.4643707407068747E-2</v>
      </c>
      <c r="G17" s="3"/>
      <c r="H17" s="3"/>
      <c r="I17" s="3"/>
      <c r="J17" s="3"/>
      <c r="K17" s="79">
        <v>2013</v>
      </c>
      <c r="L17" s="80">
        <v>0.18479999999999999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0.17420544696889098</v>
      </c>
      <c r="F18" s="80">
        <v>9.3785165019310585E-2</v>
      </c>
      <c r="G18" s="3"/>
      <c r="H18" s="3"/>
      <c r="I18" s="3"/>
      <c r="J18" s="3"/>
      <c r="K18" s="79">
        <v>2014</v>
      </c>
      <c r="L18" s="80">
        <v>0.18719999999999998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0.18836304286866459</v>
      </c>
      <c r="F19" s="80">
        <v>0.10369303588410399</v>
      </c>
      <c r="G19" s="3"/>
      <c r="H19" s="3"/>
      <c r="I19" s="3"/>
      <c r="J19" s="3"/>
      <c r="K19" s="79">
        <v>2015</v>
      </c>
      <c r="L19" s="80">
        <v>0.191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0.19651887919239661</v>
      </c>
      <c r="F20" s="80">
        <v>0.11687728216934778</v>
      </c>
      <c r="G20" s="3"/>
      <c r="H20" s="3"/>
      <c r="I20" s="3"/>
      <c r="J20" s="3"/>
      <c r="K20" s="79">
        <v>2016</v>
      </c>
      <c r="L20" s="80">
        <v>0.19949999999999998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5" spans="2:16" x14ac:dyDescent="0.25">
      <c r="B25" s="14" t="s">
        <v>71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ht="15" customHeight="1" x14ac:dyDescent="0.25">
      <c r="B26" s="34"/>
      <c r="C26" s="169" t="s">
        <v>63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35"/>
      <c r="O26" s="35"/>
      <c r="P26" s="36"/>
    </row>
    <row r="27" spans="2:16" x14ac:dyDescent="0.25">
      <c r="B27" s="34"/>
      <c r="C27" s="163" t="s">
        <v>65</v>
      </c>
      <c r="D27" s="163"/>
      <c r="E27" s="163"/>
      <c r="G27" s="163" t="s">
        <v>64</v>
      </c>
      <c r="H27" s="163"/>
      <c r="I27" s="163"/>
      <c r="J27" s="163"/>
      <c r="K27" s="163"/>
      <c r="N27" s="35"/>
      <c r="O27" s="35"/>
      <c r="P27" s="36"/>
    </row>
    <row r="28" spans="2:16" x14ac:dyDescent="0.25">
      <c r="B28" s="34"/>
      <c r="C28" s="72" t="s">
        <v>60</v>
      </c>
      <c r="D28" s="72" t="s">
        <v>59</v>
      </c>
      <c r="E28" s="72" t="s">
        <v>1</v>
      </c>
      <c r="G28" s="72" t="s">
        <v>60</v>
      </c>
      <c r="H28" s="72" t="s">
        <v>59</v>
      </c>
      <c r="I28" s="72" t="s">
        <v>61</v>
      </c>
      <c r="J28" s="72" t="s">
        <v>1</v>
      </c>
      <c r="K28" s="72" t="s">
        <v>62</v>
      </c>
      <c r="M28" s="72" t="s">
        <v>66</v>
      </c>
      <c r="N28" s="72" t="s">
        <v>67</v>
      </c>
      <c r="O28" s="35"/>
      <c r="P28" s="36"/>
    </row>
    <row r="29" spans="2:16" x14ac:dyDescent="0.25">
      <c r="B29" s="34"/>
      <c r="C29" s="73">
        <v>42552</v>
      </c>
      <c r="D29" s="19">
        <v>769.46653999</v>
      </c>
      <c r="E29" s="19">
        <v>2717.5042284799997</v>
      </c>
      <c r="G29" s="73">
        <v>40725</v>
      </c>
      <c r="H29" s="19">
        <v>419.69733999999994</v>
      </c>
      <c r="I29" s="21">
        <f>+H29/H42-1</f>
        <v>4.5133787299590722E-2</v>
      </c>
      <c r="J29" s="19">
        <v>1507.5301799999997</v>
      </c>
      <c r="K29" s="21">
        <f>+J29/J42-1</f>
        <v>0.14147671541979334</v>
      </c>
      <c r="M29" s="19"/>
      <c r="N29" s="86"/>
      <c r="O29" s="35"/>
      <c r="P29" s="36"/>
    </row>
    <row r="30" spans="2:16" x14ac:dyDescent="0.25">
      <c r="B30" s="34"/>
      <c r="C30" s="73">
        <v>42583</v>
      </c>
      <c r="D30" s="19">
        <v>793.96793983999987</v>
      </c>
      <c r="E30" s="19">
        <v>2759.9861740800002</v>
      </c>
      <c r="G30" s="73">
        <v>40878</v>
      </c>
      <c r="H30" s="19">
        <v>454.66782660999996</v>
      </c>
      <c r="I30" s="21">
        <f t="shared" ref="I30:I40" si="0">+H30/H29-1</f>
        <v>8.3323107575568711E-2</v>
      </c>
      <c r="J30" s="19">
        <v>1612.5890451900002</v>
      </c>
      <c r="K30" s="21">
        <f t="shared" ref="K30:K41" si="1">+J30/J29-1</f>
        <v>6.9689394337697719E-2</v>
      </c>
      <c r="M30" s="19">
        <v>14657.121999999999</v>
      </c>
      <c r="N30" s="21">
        <f>+H30/M30</f>
        <v>3.1020266230300873E-2</v>
      </c>
      <c r="O30" s="35"/>
      <c r="P30" s="36"/>
    </row>
    <row r="31" spans="2:16" x14ac:dyDescent="0.25">
      <c r="B31" s="34"/>
      <c r="C31" s="73">
        <v>42614</v>
      </c>
      <c r="D31" s="19">
        <v>808.16964488999963</v>
      </c>
      <c r="E31" s="19">
        <v>2797.0062111399993</v>
      </c>
      <c r="G31" s="73">
        <v>41091</v>
      </c>
      <c r="H31" s="19">
        <v>468.47380453000011</v>
      </c>
      <c r="I31" s="21">
        <f t="shared" si="0"/>
        <v>3.0364976609269734E-2</v>
      </c>
      <c r="J31" s="19">
        <v>1824.2240610700003</v>
      </c>
      <c r="K31" s="21">
        <f t="shared" si="1"/>
        <v>0.13123927420396475</v>
      </c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817.70392229999993</v>
      </c>
      <c r="E32" s="19">
        <v>2807.9190902799996</v>
      </c>
      <c r="G32" s="73">
        <v>41244</v>
      </c>
      <c r="H32" s="19">
        <v>496.05930281999997</v>
      </c>
      <c r="I32" s="21">
        <f t="shared" si="0"/>
        <v>5.8883758330255498E-2</v>
      </c>
      <c r="J32" s="19">
        <v>1951.9265951999996</v>
      </c>
      <c r="K32" s="21">
        <f t="shared" si="1"/>
        <v>7.0003754941756036E-2</v>
      </c>
      <c r="M32" s="19">
        <v>15359.776</v>
      </c>
      <c r="N32" s="21">
        <f>+H32/M32</f>
        <v>3.2295998510655365E-2</v>
      </c>
      <c r="O32" s="35"/>
      <c r="P32" s="36"/>
    </row>
    <row r="33" spans="2:16" x14ac:dyDescent="0.25">
      <c r="B33" s="34"/>
      <c r="C33" s="73">
        <v>42675</v>
      </c>
      <c r="D33" s="19">
        <v>828.44585504999986</v>
      </c>
      <c r="E33" s="19">
        <v>2849.7054813499999</v>
      </c>
      <c r="G33" s="73">
        <v>41456</v>
      </c>
      <c r="H33" s="19">
        <v>536.23408070999994</v>
      </c>
      <c r="I33" s="21">
        <f t="shared" si="0"/>
        <v>8.098785298776634E-2</v>
      </c>
      <c r="J33" s="19">
        <v>2004.8300448799996</v>
      </c>
      <c r="K33" s="21">
        <f t="shared" si="1"/>
        <v>2.7103196303639443E-2</v>
      </c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828.44585504999986</v>
      </c>
      <c r="E34" s="19">
        <v>2849.7054813499999</v>
      </c>
      <c r="G34" s="73">
        <v>41609</v>
      </c>
      <c r="H34" s="19">
        <v>591.79939774000013</v>
      </c>
      <c r="I34" s="21">
        <f t="shared" si="0"/>
        <v>0.10362138295355838</v>
      </c>
      <c r="J34" s="19">
        <v>2074.0024373300002</v>
      </c>
      <c r="K34" s="21">
        <f t="shared" si="1"/>
        <v>3.4502871017249248E-2</v>
      </c>
      <c r="M34" s="19">
        <v>14305.308000000001</v>
      </c>
      <c r="N34" s="21">
        <f>+H34/M34</f>
        <v>4.1369217477876051E-2</v>
      </c>
      <c r="O34" s="35"/>
      <c r="P34" s="36"/>
    </row>
    <row r="35" spans="2:16" x14ac:dyDescent="0.25">
      <c r="B35" s="34"/>
      <c r="C35" s="73">
        <v>42736</v>
      </c>
      <c r="D35" s="19">
        <v>838.03975167999999</v>
      </c>
      <c r="E35" s="19">
        <v>2867.9739134700003</v>
      </c>
      <c r="G35" s="73">
        <v>41821</v>
      </c>
      <c r="H35" s="19">
        <v>628.38674467999988</v>
      </c>
      <c r="I35" s="21">
        <f t="shared" si="0"/>
        <v>6.182390026032758E-2</v>
      </c>
      <c r="J35" s="19">
        <v>2217.3282089399995</v>
      </c>
      <c r="K35" s="21">
        <f t="shared" si="1"/>
        <v>6.9105883884356345E-2</v>
      </c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863.65495528000008</v>
      </c>
      <c r="E36" s="19">
        <v>2904.5327597300002</v>
      </c>
      <c r="G36" s="73">
        <v>41974</v>
      </c>
      <c r="H36" s="19">
        <v>646.01745654000013</v>
      </c>
      <c r="I36" s="21">
        <f t="shared" si="0"/>
        <v>2.8057103383010595E-2</v>
      </c>
      <c r="J36" s="19">
        <v>2327.8416744300007</v>
      </c>
      <c r="K36" s="21">
        <f t="shared" si="1"/>
        <v>4.9840824215569013E-2</v>
      </c>
      <c r="M36" s="19">
        <v>14005.27</v>
      </c>
      <c r="N36" s="21">
        <f>+H36/M36</f>
        <v>4.6126740615496889E-2</v>
      </c>
      <c r="O36" s="35"/>
      <c r="P36" s="36"/>
    </row>
    <row r="37" spans="2:16" x14ac:dyDescent="0.25">
      <c r="B37" s="34"/>
      <c r="C37" s="73">
        <v>42795</v>
      </c>
      <c r="D37" s="19">
        <v>870.15099197000006</v>
      </c>
      <c r="E37" s="19">
        <v>2942.88640493</v>
      </c>
      <c r="G37" s="73">
        <v>42186</v>
      </c>
      <c r="H37" s="19">
        <v>699.3048544300002</v>
      </c>
      <c r="I37" s="21">
        <f t="shared" si="0"/>
        <v>8.2486003049208056E-2</v>
      </c>
      <c r="J37" s="19">
        <v>2440.9834381300006</v>
      </c>
      <c r="K37" s="21">
        <f t="shared" si="1"/>
        <v>4.8603719463740536E-2</v>
      </c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880.30099444000018</v>
      </c>
      <c r="E38" s="19">
        <v>2970.3475938800007</v>
      </c>
      <c r="G38" s="73">
        <v>42339</v>
      </c>
      <c r="H38" s="19">
        <v>739.06022548999988</v>
      </c>
      <c r="I38" s="21">
        <f t="shared" si="0"/>
        <v>5.6849842823419428E-2</v>
      </c>
      <c r="J38" s="19">
        <v>2569.5698177599998</v>
      </c>
      <c r="K38" s="21">
        <f t="shared" si="1"/>
        <v>5.2678104087632516E-2</v>
      </c>
      <c r="M38" s="19">
        <v>14343.064</v>
      </c>
      <c r="N38" s="21">
        <f>+H38/M38</f>
        <v>5.152736022721504E-2</v>
      </c>
      <c r="O38" s="35"/>
      <c r="P38" s="36"/>
    </row>
    <row r="39" spans="2:16" x14ac:dyDescent="0.25">
      <c r="B39" s="34"/>
      <c r="C39" s="73">
        <v>42856</v>
      </c>
      <c r="D39" s="19">
        <v>893.76814705999982</v>
      </c>
      <c r="E39" s="19">
        <v>3021.3523029799999</v>
      </c>
      <c r="G39" s="73">
        <v>42552</v>
      </c>
      <c r="H39" s="19">
        <v>769.46653999</v>
      </c>
      <c r="I39" s="21">
        <f t="shared" si="0"/>
        <v>4.114186293795008E-2</v>
      </c>
      <c r="J39" s="19">
        <v>2717.5042284799997</v>
      </c>
      <c r="K39" s="21">
        <f t="shared" si="1"/>
        <v>5.7571664213023954E-2</v>
      </c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905.14998714999967</v>
      </c>
      <c r="E40" s="19">
        <v>3051.7491339199996</v>
      </c>
      <c r="G40" s="73">
        <v>42705</v>
      </c>
      <c r="H40" s="19">
        <v>828.44585504999986</v>
      </c>
      <c r="I40" s="21">
        <f t="shared" si="0"/>
        <v>7.6649616318295477E-2</v>
      </c>
      <c r="J40" s="19">
        <v>2849.7054813499999</v>
      </c>
      <c r="K40" s="21">
        <f t="shared" si="1"/>
        <v>4.8648039434310286E-2</v>
      </c>
      <c r="L40" s="35"/>
      <c r="M40" s="19">
        <v>14761.008</v>
      </c>
      <c r="N40" s="21">
        <f>+H40/M40</f>
        <v>5.6123935103212452E-2</v>
      </c>
      <c r="O40" s="35"/>
      <c r="P40" s="36"/>
    </row>
    <row r="41" spans="2:16" x14ac:dyDescent="0.25">
      <c r="B41" s="34"/>
      <c r="C41" s="73">
        <v>42917</v>
      </c>
      <c r="D41" s="19">
        <v>911.4012319000002</v>
      </c>
      <c r="E41" s="19">
        <v>3058.7306160900002</v>
      </c>
      <c r="G41" s="73">
        <v>42917</v>
      </c>
      <c r="H41" s="19">
        <v>911.4012319000002</v>
      </c>
      <c r="I41" s="21">
        <f>+H41/H40-1</f>
        <v>0.10013373396019176</v>
      </c>
      <c r="J41" s="19">
        <v>3058.7306160900002</v>
      </c>
      <c r="K41" s="21">
        <f t="shared" si="1"/>
        <v>7.3349732492698827E-2</v>
      </c>
      <c r="L41" s="35"/>
      <c r="M41" s="19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38"/>
      <c r="H42" s="75">
        <v>401.57283699000004</v>
      </c>
      <c r="I42" s="87">
        <f>+(H41/H29)^(1/6)-1</f>
        <v>0.13796498499976106</v>
      </c>
      <c r="J42" s="75">
        <v>1320.6841275299998</v>
      </c>
      <c r="K42" s="87">
        <f>+(J41/J29)^(1/6)-1</f>
        <v>0.1251554698598516</v>
      </c>
      <c r="L42" s="38"/>
      <c r="M42" s="38"/>
      <c r="N42" s="38"/>
      <c r="O42" s="38"/>
      <c r="P42" s="39"/>
    </row>
    <row r="44" spans="2:16" x14ac:dyDescent="0.25">
      <c r="B44" s="14" t="s">
        <v>81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</row>
    <row r="45" spans="2:16" x14ac:dyDescent="0.25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</row>
    <row r="46" spans="2:16" x14ac:dyDescent="0.25">
      <c r="B46" s="34"/>
      <c r="C46" s="35"/>
      <c r="D46" s="162" t="s">
        <v>29</v>
      </c>
      <c r="E46" s="162"/>
      <c r="F46" s="162"/>
      <c r="G46" s="162"/>
      <c r="H46" s="162"/>
      <c r="I46" s="162"/>
      <c r="J46" s="162"/>
      <c r="K46" s="162"/>
      <c r="L46" s="35"/>
      <c r="M46" s="35"/>
      <c r="N46" s="35"/>
      <c r="O46" s="35"/>
      <c r="P46" s="36"/>
    </row>
    <row r="47" spans="2:16" x14ac:dyDescent="0.25">
      <c r="B47" s="34"/>
      <c r="C47" s="35"/>
      <c r="D47" s="176" t="s">
        <v>83</v>
      </c>
      <c r="E47" s="176"/>
      <c r="F47" s="176"/>
      <c r="G47" s="176"/>
      <c r="H47" s="176"/>
      <c r="I47" s="176"/>
      <c r="J47" s="176"/>
      <c r="K47" s="176"/>
      <c r="L47" s="35"/>
      <c r="M47" s="35"/>
      <c r="N47" s="35"/>
      <c r="O47" s="35"/>
      <c r="P47" s="36"/>
    </row>
    <row r="48" spans="2:16" ht="48" x14ac:dyDescent="0.25">
      <c r="B48" s="34"/>
      <c r="C48" s="35"/>
      <c r="D48" s="168" t="s">
        <v>28</v>
      </c>
      <c r="E48" s="168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20</v>
      </c>
      <c r="M48" s="18" t="s">
        <v>10</v>
      </c>
      <c r="N48" s="35"/>
      <c r="O48" s="35"/>
      <c r="P48" s="36"/>
    </row>
    <row r="49" spans="2:16" x14ac:dyDescent="0.25">
      <c r="B49" s="34"/>
      <c r="C49" s="35"/>
      <c r="D49" s="161" t="s">
        <v>21</v>
      </c>
      <c r="E49" s="161"/>
      <c r="F49" s="19">
        <v>0.58201893000000005</v>
      </c>
      <c r="G49" s="19">
        <v>0</v>
      </c>
      <c r="H49" s="19">
        <v>0</v>
      </c>
      <c r="I49" s="19">
        <v>0</v>
      </c>
      <c r="J49" s="19">
        <v>0</v>
      </c>
      <c r="K49" s="20">
        <f>SUM(F49:J49)</f>
        <v>0.58201893000000005</v>
      </c>
      <c r="M49" s="21">
        <f>+K49/K$56</f>
        <v>1.9028119931136645E-4</v>
      </c>
      <c r="N49" s="35"/>
      <c r="O49" s="35"/>
      <c r="P49" s="36"/>
    </row>
    <row r="50" spans="2:16" s="42" customFormat="1" x14ac:dyDescent="0.25">
      <c r="B50" s="41"/>
      <c r="D50" s="161" t="s">
        <v>22</v>
      </c>
      <c r="E50" s="161"/>
      <c r="F50" s="19">
        <v>45.190755100000004</v>
      </c>
      <c r="G50" s="19">
        <v>0</v>
      </c>
      <c r="H50" s="19">
        <v>0</v>
      </c>
      <c r="I50" s="19">
        <v>0</v>
      </c>
      <c r="J50" s="19">
        <v>0</v>
      </c>
      <c r="K50" s="20">
        <f t="shared" ref="K50:K55" si="2">SUM(F50:J50)</f>
        <v>45.190755100000004</v>
      </c>
      <c r="L50" s="29"/>
      <c r="M50" s="21">
        <f t="shared" ref="M50:M56" si="3">+K50/K$56</f>
        <v>1.4774349484155524E-2</v>
      </c>
      <c r="P50" s="43"/>
    </row>
    <row r="51" spans="2:16" x14ac:dyDescent="0.25">
      <c r="B51" s="34"/>
      <c r="D51" s="161" t="s">
        <v>23</v>
      </c>
      <c r="E51" s="161"/>
      <c r="F51" s="19">
        <v>383.83628600999998</v>
      </c>
      <c r="G51" s="19">
        <v>56.411582799999991</v>
      </c>
      <c r="H51" s="19">
        <v>4.4800039999999999E-2</v>
      </c>
      <c r="I51" s="19">
        <v>0</v>
      </c>
      <c r="J51" s="19">
        <v>3.0118122700000005</v>
      </c>
      <c r="K51" s="20">
        <f t="shared" si="2"/>
        <v>443.30448111999999</v>
      </c>
      <c r="M51" s="21">
        <f t="shared" si="3"/>
        <v>0.144930867330409</v>
      </c>
      <c r="P51" s="36"/>
    </row>
    <row r="52" spans="2:16" x14ac:dyDescent="0.25">
      <c r="B52" s="34"/>
      <c r="D52" s="161" t="s">
        <v>24</v>
      </c>
      <c r="E52" s="161"/>
      <c r="F52" s="19">
        <v>420.63602025999995</v>
      </c>
      <c r="G52" s="19">
        <v>357.21918685999998</v>
      </c>
      <c r="H52" s="19">
        <v>10.294041119999999</v>
      </c>
      <c r="I52" s="19">
        <v>1.5102319400000002</v>
      </c>
      <c r="J52" s="19">
        <v>101.09873098</v>
      </c>
      <c r="K52" s="20">
        <f t="shared" si="2"/>
        <v>890.75821115999997</v>
      </c>
      <c r="M52" s="21">
        <f t="shared" si="3"/>
        <v>0.29121826108984494</v>
      </c>
      <c r="P52" s="36"/>
    </row>
    <row r="53" spans="2:16" x14ac:dyDescent="0.25">
      <c r="B53" s="34"/>
      <c r="D53" s="161" t="s">
        <v>25</v>
      </c>
      <c r="E53" s="161"/>
      <c r="F53" s="19">
        <v>158.90230070000001</v>
      </c>
      <c r="G53" s="19">
        <v>150.74252510000002</v>
      </c>
      <c r="H53" s="19">
        <v>20.678166709999999</v>
      </c>
      <c r="I53" s="19">
        <v>8.3137956600000003</v>
      </c>
      <c r="J53" s="19">
        <v>89.188161400000013</v>
      </c>
      <c r="K53" s="20">
        <f t="shared" si="2"/>
        <v>427.82494957000006</v>
      </c>
      <c r="M53" s="21">
        <f t="shared" si="3"/>
        <v>0.13987009752329616</v>
      </c>
      <c r="P53" s="36"/>
    </row>
    <row r="54" spans="2:16" x14ac:dyDescent="0.25">
      <c r="B54" s="34"/>
      <c r="D54" s="161" t="s">
        <v>26</v>
      </c>
      <c r="E54" s="161"/>
      <c r="F54" s="19">
        <v>695.84969327000033</v>
      </c>
      <c r="G54" s="19">
        <v>89.801704729999997</v>
      </c>
      <c r="H54" s="19">
        <v>4.6382895600000005</v>
      </c>
      <c r="I54" s="19">
        <v>5.2789856100000003</v>
      </c>
      <c r="J54" s="19">
        <v>115.83255873000002</v>
      </c>
      <c r="K54" s="149">
        <f t="shared" si="2"/>
        <v>911.40123190000031</v>
      </c>
      <c r="M54" s="21">
        <f t="shared" si="3"/>
        <v>0.29796714594796575</v>
      </c>
      <c r="P54" s="36"/>
    </row>
    <row r="55" spans="2:16" x14ac:dyDescent="0.25">
      <c r="B55" s="34"/>
      <c r="D55" s="161" t="s">
        <v>27</v>
      </c>
      <c r="E55" s="161"/>
      <c r="F55" s="19">
        <v>309.22589259999995</v>
      </c>
      <c r="G55" s="19">
        <v>29.717292440000001</v>
      </c>
      <c r="H55" s="19">
        <v>0</v>
      </c>
      <c r="I55" s="19">
        <v>0</v>
      </c>
      <c r="J55" s="19">
        <v>0.72578326999999998</v>
      </c>
      <c r="K55" s="20">
        <f t="shared" si="2"/>
        <v>339.66896830999997</v>
      </c>
      <c r="M55" s="21">
        <f t="shared" si="3"/>
        <v>0.11104899742501728</v>
      </c>
      <c r="P55" s="36"/>
    </row>
    <row r="56" spans="2:16" x14ac:dyDescent="0.25">
      <c r="B56" s="34"/>
      <c r="D56" s="161" t="s">
        <v>20</v>
      </c>
      <c r="E56" s="161"/>
      <c r="F56" s="20">
        <f t="shared" ref="F56:K56" si="4">SUM(F49:F55)</f>
        <v>2014.2229668700002</v>
      </c>
      <c r="G56" s="20">
        <f t="shared" si="4"/>
        <v>683.89229192999994</v>
      </c>
      <c r="H56" s="20">
        <f t="shared" si="4"/>
        <v>35.655297430000005</v>
      </c>
      <c r="I56" s="20">
        <f t="shared" si="4"/>
        <v>15.10301321</v>
      </c>
      <c r="J56" s="20">
        <f t="shared" si="4"/>
        <v>309.85704665000009</v>
      </c>
      <c r="K56" s="149">
        <f t="shared" si="4"/>
        <v>3058.7306160900002</v>
      </c>
      <c r="L56" s="45"/>
      <c r="M56" s="24">
        <f t="shared" si="3"/>
        <v>1</v>
      </c>
      <c r="P56" s="36"/>
    </row>
    <row r="57" spans="2:16" x14ac:dyDescent="0.25">
      <c r="B57" s="34"/>
      <c r="E57" s="35"/>
      <c r="F57" s="40"/>
      <c r="G57" s="35"/>
      <c r="H57" s="35"/>
      <c r="P57" s="36"/>
    </row>
    <row r="58" spans="2:16" x14ac:dyDescent="0.25">
      <c r="B58" s="34"/>
      <c r="E58" s="35"/>
      <c r="F58" s="40"/>
      <c r="G58" s="35"/>
      <c r="H58" s="35"/>
      <c r="P58" s="36"/>
    </row>
    <row r="59" spans="2:16" x14ac:dyDescent="0.25">
      <c r="B59" s="34"/>
      <c r="D59" s="162" t="s">
        <v>30</v>
      </c>
      <c r="E59" s="162"/>
      <c r="F59" s="162"/>
      <c r="G59" s="162"/>
      <c r="H59" s="162"/>
      <c r="I59" s="162"/>
      <c r="J59" s="162"/>
      <c r="K59" s="162"/>
      <c r="L59" s="162"/>
      <c r="M59" s="162"/>
      <c r="P59" s="36"/>
    </row>
    <row r="60" spans="2:16" x14ac:dyDescent="0.25">
      <c r="B60" s="34"/>
      <c r="D60" s="163" t="s">
        <v>82</v>
      </c>
      <c r="E60" s="163"/>
      <c r="F60" s="163"/>
      <c r="G60" s="163"/>
      <c r="H60" s="163"/>
      <c r="I60" s="163"/>
      <c r="J60" s="163"/>
      <c r="K60" s="163"/>
      <c r="L60" s="163"/>
      <c r="M60" s="163"/>
      <c r="P60" s="36"/>
    </row>
    <row r="61" spans="2:16" x14ac:dyDescent="0.25">
      <c r="B61" s="34"/>
      <c r="D61" s="168"/>
      <c r="E61" s="16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P61" s="36"/>
    </row>
    <row r="62" spans="2:16" x14ac:dyDescent="0.25">
      <c r="B62" s="34"/>
      <c r="D62" s="167" t="s">
        <v>21</v>
      </c>
      <c r="E62" s="167"/>
      <c r="F62" s="19">
        <v>28.921496449999999</v>
      </c>
      <c r="G62" s="19">
        <v>5.4449999999999995E-4</v>
      </c>
      <c r="H62" s="19">
        <v>1.5495E-4</v>
      </c>
      <c r="I62" s="19">
        <v>2.7618E-4</v>
      </c>
      <c r="J62" s="19">
        <v>0</v>
      </c>
      <c r="K62" s="19">
        <v>0.58201893000000005</v>
      </c>
      <c r="L62" s="53">
        <f>+IFERROR(K62/J62-1,0)</f>
        <v>0</v>
      </c>
      <c r="M62" s="127">
        <f>+K62-J62</f>
        <v>0.58201893000000005</v>
      </c>
      <c r="P62" s="36"/>
    </row>
    <row r="63" spans="2:16" x14ac:dyDescent="0.25">
      <c r="B63" s="34"/>
      <c r="D63" s="161" t="s">
        <v>22</v>
      </c>
      <c r="E63" s="161"/>
      <c r="F63" s="19">
        <v>41.357535249999998</v>
      </c>
      <c r="G63" s="19">
        <v>33.712759490000003</v>
      </c>
      <c r="H63" s="19">
        <v>34.02677267</v>
      </c>
      <c r="I63" s="19">
        <v>41.075134949999999</v>
      </c>
      <c r="J63" s="19">
        <v>48.80829739</v>
      </c>
      <c r="K63" s="19">
        <v>45.190755100000004</v>
      </c>
      <c r="L63" s="53">
        <f t="shared" ref="L63:L69" si="5">+IFERROR(K63/J63-1,0)</f>
        <v>-7.4117362896194194E-2</v>
      </c>
      <c r="M63" s="127">
        <f t="shared" ref="M63:M69" si="6">+K63-J63</f>
        <v>-3.6175422899999958</v>
      </c>
      <c r="P63" s="36"/>
    </row>
    <row r="64" spans="2:16" x14ac:dyDescent="0.25">
      <c r="B64" s="34"/>
      <c r="D64" s="161" t="s">
        <v>23</v>
      </c>
      <c r="E64" s="161"/>
      <c r="F64" s="19">
        <v>260.70341566000002</v>
      </c>
      <c r="G64" s="19">
        <v>294.54886097000002</v>
      </c>
      <c r="H64" s="19">
        <v>339.82780160999994</v>
      </c>
      <c r="I64" s="19">
        <v>385.71421592000007</v>
      </c>
      <c r="J64" s="19">
        <v>403.30269404000001</v>
      </c>
      <c r="K64" s="19">
        <v>443.30448111999999</v>
      </c>
      <c r="L64" s="53">
        <f t="shared" si="5"/>
        <v>9.9185519142682921E-2</v>
      </c>
      <c r="M64" s="127">
        <f t="shared" si="6"/>
        <v>40.001787079999986</v>
      </c>
      <c r="P64" s="36"/>
    </row>
    <row r="65" spans="2:16" x14ac:dyDescent="0.25">
      <c r="B65" s="34"/>
      <c r="D65" s="161" t="s">
        <v>24</v>
      </c>
      <c r="E65" s="161"/>
      <c r="F65" s="19">
        <v>508.44942206000002</v>
      </c>
      <c r="G65" s="19">
        <v>569.94504053999992</v>
      </c>
      <c r="H65" s="19">
        <v>606.63543359999983</v>
      </c>
      <c r="I65" s="19">
        <v>660.53660201000002</v>
      </c>
      <c r="J65" s="19">
        <v>783.09370003999993</v>
      </c>
      <c r="K65" s="19">
        <v>890.75821116000009</v>
      </c>
      <c r="L65" s="53">
        <f t="shared" si="5"/>
        <v>0.13748611579240233</v>
      </c>
      <c r="M65" s="127">
        <f t="shared" si="6"/>
        <v>107.66451112000016</v>
      </c>
      <c r="P65" s="36"/>
    </row>
    <row r="66" spans="2:16" x14ac:dyDescent="0.25">
      <c r="B66" s="34"/>
      <c r="D66" s="161" t="s">
        <v>25</v>
      </c>
      <c r="E66" s="161"/>
      <c r="F66" s="19">
        <v>323.07264780999998</v>
      </c>
      <c r="G66" s="19">
        <v>323.03826899999996</v>
      </c>
      <c r="H66" s="19">
        <v>335.01181278999996</v>
      </c>
      <c r="I66" s="19">
        <v>346.48844922000006</v>
      </c>
      <c r="J66" s="19">
        <v>385.43390951000003</v>
      </c>
      <c r="K66" s="19">
        <v>427.82494957000006</v>
      </c>
      <c r="L66" s="53">
        <f t="shared" si="5"/>
        <v>0.10998264297474902</v>
      </c>
      <c r="M66" s="127">
        <f t="shared" si="6"/>
        <v>42.391040060000023</v>
      </c>
      <c r="P66" s="36"/>
    </row>
    <row r="67" spans="2:16" x14ac:dyDescent="0.25">
      <c r="B67" s="34"/>
      <c r="D67" s="161" t="s">
        <v>26</v>
      </c>
      <c r="E67" s="161"/>
      <c r="F67" s="128">
        <v>468.47380453000011</v>
      </c>
      <c r="G67" s="128">
        <v>536.23408070999994</v>
      </c>
      <c r="H67" s="128">
        <v>628.38674467999988</v>
      </c>
      <c r="I67" s="128">
        <v>699.3048544300002</v>
      </c>
      <c r="J67" s="128">
        <v>769.46653999</v>
      </c>
      <c r="K67" s="128">
        <v>911.4012319000002</v>
      </c>
      <c r="L67" s="129">
        <f t="shared" si="5"/>
        <v>0.18445856256705428</v>
      </c>
      <c r="M67" s="130">
        <f t="shared" si="6"/>
        <v>141.9346919100002</v>
      </c>
      <c r="P67" s="36"/>
    </row>
    <row r="68" spans="2:16" x14ac:dyDescent="0.25">
      <c r="B68" s="34"/>
      <c r="D68" s="161" t="s">
        <v>27</v>
      </c>
      <c r="E68" s="161"/>
      <c r="F68" s="19">
        <v>193.24573931</v>
      </c>
      <c r="G68" s="19">
        <v>247.35048966999997</v>
      </c>
      <c r="H68" s="19">
        <v>273.43948864000004</v>
      </c>
      <c r="I68" s="19">
        <v>307.86390542000004</v>
      </c>
      <c r="J68" s="19">
        <v>327.39908751000002</v>
      </c>
      <c r="K68" s="19">
        <v>339.66896830999985</v>
      </c>
      <c r="L68" s="53">
        <f t="shared" si="5"/>
        <v>3.7476832612201694E-2</v>
      </c>
      <c r="M68" s="127">
        <f t="shared" si="6"/>
        <v>12.269880799999839</v>
      </c>
      <c r="P68" s="36"/>
    </row>
    <row r="69" spans="2:16" x14ac:dyDescent="0.25">
      <c r="B69" s="34"/>
      <c r="D69" s="161" t="s">
        <v>20</v>
      </c>
      <c r="E69" s="161"/>
      <c r="F69" s="19">
        <f t="shared" ref="F69:J69" si="7">SUM(F62:F68)</f>
        <v>1824.2240610700003</v>
      </c>
      <c r="G69" s="19">
        <f t="shared" si="7"/>
        <v>2004.8300448799996</v>
      </c>
      <c r="H69" s="19">
        <f t="shared" si="7"/>
        <v>2217.3282089399995</v>
      </c>
      <c r="I69" s="19">
        <f t="shared" si="7"/>
        <v>2440.9834381300006</v>
      </c>
      <c r="J69" s="19">
        <f t="shared" si="7"/>
        <v>2717.5042284799997</v>
      </c>
      <c r="K69" s="128">
        <f>SUM(K62:K68)</f>
        <v>3058.7306160900002</v>
      </c>
      <c r="L69" s="53">
        <f t="shared" si="5"/>
        <v>0.1255660926058102</v>
      </c>
      <c r="M69" s="127">
        <f t="shared" si="6"/>
        <v>341.22638761000053</v>
      </c>
      <c r="P69" s="36"/>
    </row>
    <row r="70" spans="2:16" x14ac:dyDescent="0.25">
      <c r="B70" s="34"/>
      <c r="C70" s="35"/>
      <c r="D70" s="164" t="s">
        <v>37</v>
      </c>
      <c r="E70" s="164"/>
      <c r="F70" s="164"/>
      <c r="G70" s="164"/>
      <c r="H70" s="164"/>
      <c r="I70" s="164"/>
      <c r="J70" s="164"/>
      <c r="K70" s="164"/>
      <c r="L70" s="164"/>
      <c r="M70" s="164"/>
      <c r="N70" s="35"/>
      <c r="O70" s="35"/>
      <c r="P70" s="36"/>
    </row>
    <row r="71" spans="2:16" x14ac:dyDescent="0.25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</row>
    <row r="72" spans="2:16" x14ac:dyDescent="0.25">
      <c r="B72" s="34"/>
      <c r="C72" s="35"/>
      <c r="D72" s="162" t="s">
        <v>49</v>
      </c>
      <c r="E72" s="162"/>
      <c r="F72" s="162"/>
      <c r="G72" s="162"/>
      <c r="H72" s="162"/>
      <c r="I72" s="162"/>
      <c r="J72" s="162"/>
      <c r="K72" s="162"/>
      <c r="L72" s="162"/>
      <c r="M72" s="162"/>
      <c r="N72" s="35"/>
      <c r="O72" s="35"/>
      <c r="P72" s="36"/>
    </row>
    <row r="73" spans="2:16" x14ac:dyDescent="0.25">
      <c r="B73" s="34"/>
      <c r="C73" s="35"/>
      <c r="D73" s="163" t="s">
        <v>82</v>
      </c>
      <c r="E73" s="163"/>
      <c r="F73" s="163"/>
      <c r="G73" s="163"/>
      <c r="H73" s="163"/>
      <c r="I73" s="163"/>
      <c r="J73" s="163"/>
      <c r="K73" s="163"/>
      <c r="L73" s="163"/>
      <c r="M73" s="163"/>
      <c r="N73" s="35"/>
      <c r="O73" s="35"/>
      <c r="P73" s="36"/>
    </row>
    <row r="74" spans="2:16" ht="15" customHeight="1" x14ac:dyDescent="0.25">
      <c r="B74" s="34"/>
      <c r="C74" s="35"/>
      <c r="D74" s="168"/>
      <c r="E74" s="16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35"/>
      <c r="O74" s="35"/>
      <c r="P74" s="36"/>
    </row>
    <row r="75" spans="2:16" x14ac:dyDescent="0.25">
      <c r="B75" s="34"/>
      <c r="C75" s="35"/>
      <c r="D75" s="47" t="s">
        <v>13</v>
      </c>
      <c r="E75" s="56"/>
      <c r="F75" s="19">
        <v>349.46372193000008</v>
      </c>
      <c r="G75" s="19">
        <v>388.39128350999999</v>
      </c>
      <c r="H75" s="19">
        <v>467.30202524999993</v>
      </c>
      <c r="I75" s="19">
        <v>552.09631194999997</v>
      </c>
      <c r="J75" s="19">
        <v>610.56125062000001</v>
      </c>
      <c r="K75" s="19">
        <v>695.84969327000033</v>
      </c>
      <c r="L75" s="53">
        <f>+IFERROR(K75/J75-1,0)</f>
        <v>0.13968859400001787</v>
      </c>
      <c r="M75" s="54">
        <f>+K75-J75</f>
        <v>85.28844265000032</v>
      </c>
      <c r="N75" s="35"/>
      <c r="O75" s="35"/>
      <c r="P75" s="36"/>
    </row>
    <row r="76" spans="2:16" x14ac:dyDescent="0.25">
      <c r="B76" s="34"/>
      <c r="C76" s="35"/>
      <c r="D76" s="47" t="s">
        <v>15</v>
      </c>
      <c r="E76" s="56"/>
      <c r="F76" s="19">
        <v>47.741559140000007</v>
      </c>
      <c r="G76" s="19">
        <v>55.605394399999994</v>
      </c>
      <c r="H76" s="19">
        <v>53.909521479999995</v>
      </c>
      <c r="I76" s="19">
        <v>53.37543711</v>
      </c>
      <c r="J76" s="19">
        <v>57.130910800000002</v>
      </c>
      <c r="K76" s="19">
        <v>89.801704729999997</v>
      </c>
      <c r="L76" s="53">
        <f t="shared" ref="L76:L80" si="8">+IFERROR(K76/J76-1,0)</f>
        <v>0.57185844707380351</v>
      </c>
      <c r="M76" s="54">
        <f t="shared" ref="M76:M80" si="9">+K76-J76</f>
        <v>32.670793929999995</v>
      </c>
      <c r="N76" s="35"/>
      <c r="O76" s="35"/>
      <c r="P76" s="36"/>
    </row>
    <row r="77" spans="2:16" x14ac:dyDescent="0.25">
      <c r="B77" s="34"/>
      <c r="C77" s="35"/>
      <c r="D77" s="47" t="s">
        <v>16</v>
      </c>
      <c r="E77" s="56"/>
      <c r="F77" s="19">
        <v>22.164009289999999</v>
      </c>
      <c r="G77" s="19">
        <v>18.215958629999999</v>
      </c>
      <c r="H77" s="19">
        <v>14.512075669999998</v>
      </c>
      <c r="I77" s="19">
        <v>10.641795460000001</v>
      </c>
      <c r="J77" s="19">
        <v>8.1380950699999985</v>
      </c>
      <c r="K77" s="19">
        <v>4.6382895600000005</v>
      </c>
      <c r="L77" s="53">
        <f t="shared" si="8"/>
        <v>-0.43005217804613316</v>
      </c>
      <c r="M77" s="54">
        <f t="shared" si="9"/>
        <v>-3.4998055099999981</v>
      </c>
      <c r="N77" s="35"/>
      <c r="O77" s="35"/>
      <c r="P77" s="36"/>
    </row>
    <row r="78" spans="2:16" x14ac:dyDescent="0.25">
      <c r="B78" s="34"/>
      <c r="C78" s="35"/>
      <c r="D78" s="47" t="s">
        <v>17</v>
      </c>
      <c r="E78" s="56"/>
      <c r="F78" s="19">
        <v>2.18154124</v>
      </c>
      <c r="G78" s="19">
        <v>2.3867092899999998</v>
      </c>
      <c r="H78" s="19">
        <v>2.7909175100000003</v>
      </c>
      <c r="I78" s="19">
        <v>2.4160316400000004</v>
      </c>
      <c r="J78" s="19">
        <v>1.6945972300000001</v>
      </c>
      <c r="K78" s="19">
        <v>5.2789856100000003</v>
      </c>
      <c r="L78" s="53">
        <f t="shared" si="8"/>
        <v>2.1151860256492925</v>
      </c>
      <c r="M78" s="54">
        <f t="shared" si="9"/>
        <v>3.58438838</v>
      </c>
      <c r="N78" s="35"/>
      <c r="O78" s="35"/>
      <c r="P78" s="36"/>
    </row>
    <row r="79" spans="2:16" x14ac:dyDescent="0.25">
      <c r="B79" s="34"/>
      <c r="C79" s="35"/>
      <c r="D79" s="47" t="s">
        <v>14</v>
      </c>
      <c r="E79" s="56"/>
      <c r="F79" s="19">
        <v>46.92297293</v>
      </c>
      <c r="G79" s="19">
        <v>71.634734879999968</v>
      </c>
      <c r="H79" s="19">
        <v>89.872204769999996</v>
      </c>
      <c r="I79" s="19">
        <v>80.775278270000001</v>
      </c>
      <c r="J79" s="19">
        <v>91.941686269999991</v>
      </c>
      <c r="K79" s="19">
        <v>115.83255873000002</v>
      </c>
      <c r="L79" s="53">
        <f t="shared" si="8"/>
        <v>0.25984809969485489</v>
      </c>
      <c r="M79" s="54">
        <f t="shared" si="9"/>
        <v>23.890872460000026</v>
      </c>
      <c r="N79" s="35"/>
      <c r="O79" s="35"/>
      <c r="P79" s="36"/>
    </row>
    <row r="80" spans="2:16" x14ac:dyDescent="0.25">
      <c r="B80" s="34"/>
      <c r="C80" s="35"/>
      <c r="D80" s="47" t="s">
        <v>20</v>
      </c>
      <c r="E80" s="56"/>
      <c r="F80" s="19">
        <f t="shared" ref="F80:J80" si="10">SUM(F75:F79)</f>
        <v>468.47380453000011</v>
      </c>
      <c r="G80" s="19">
        <f t="shared" si="10"/>
        <v>536.23408070999994</v>
      </c>
      <c r="H80" s="19">
        <f t="shared" si="10"/>
        <v>628.38674467999977</v>
      </c>
      <c r="I80" s="19">
        <f t="shared" si="10"/>
        <v>699.30485442999998</v>
      </c>
      <c r="J80" s="19">
        <f t="shared" si="10"/>
        <v>769.46653999</v>
      </c>
      <c r="K80" s="128">
        <f>SUM(K75:K79)</f>
        <v>911.40123190000031</v>
      </c>
      <c r="L80" s="53">
        <f t="shared" si="8"/>
        <v>0.18445856256705451</v>
      </c>
      <c r="M80" s="54">
        <f t="shared" si="9"/>
        <v>141.93469191000031</v>
      </c>
      <c r="N80" s="35"/>
      <c r="O80" s="35"/>
      <c r="P80" s="36"/>
    </row>
    <row r="81" spans="2:16" x14ac:dyDescent="0.25">
      <c r="B81" s="34"/>
      <c r="C81" s="35"/>
      <c r="D81" s="164" t="s">
        <v>37</v>
      </c>
      <c r="E81" s="164"/>
      <c r="F81" s="164"/>
      <c r="G81" s="164"/>
      <c r="H81" s="164"/>
      <c r="I81" s="164"/>
      <c r="J81" s="164"/>
      <c r="K81" s="164"/>
      <c r="L81" s="164"/>
      <c r="M81" s="164"/>
      <c r="N81" s="35"/>
      <c r="O81" s="35"/>
      <c r="P81" s="36"/>
    </row>
    <row r="82" spans="2:16" x14ac:dyDescent="0.25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2:16" x14ac:dyDescent="0.25">
      <c r="B83" s="34"/>
      <c r="C83" s="35"/>
      <c r="D83" s="35"/>
      <c r="E83" s="35"/>
      <c r="F83" s="35"/>
      <c r="G83" s="35"/>
      <c r="H83" s="35"/>
      <c r="O83" s="35"/>
      <c r="P83" s="36"/>
    </row>
    <row r="84" spans="2:16" x14ac:dyDescent="0.2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8" t="s">
        <v>31</v>
      </c>
      <c r="F88" s="178"/>
      <c r="G88" s="178"/>
      <c r="H88" s="178"/>
      <c r="I88" s="178"/>
      <c r="J88" s="178"/>
      <c r="K88" s="178"/>
      <c r="L88" s="178"/>
      <c r="M88" s="178"/>
      <c r="N88" s="17"/>
      <c r="O88" s="17"/>
      <c r="P88" s="11"/>
    </row>
    <row r="89" spans="2:16" x14ac:dyDescent="0.25">
      <c r="B89" s="16"/>
      <c r="C89" s="17"/>
      <c r="D89" s="17"/>
      <c r="E89" s="181" t="s">
        <v>84</v>
      </c>
      <c r="F89" s="181"/>
      <c r="G89" s="181"/>
      <c r="H89" s="181"/>
      <c r="I89" s="181"/>
      <c r="J89" s="181"/>
      <c r="K89" s="181"/>
      <c r="L89" s="181"/>
      <c r="M89" s="181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2.4086289087014458E-2</v>
      </c>
      <c r="G91" s="89">
        <v>2.6567182570689879E-2</v>
      </c>
      <c r="H91" s="89">
        <v>4.8626369361337414E-2</v>
      </c>
      <c r="I91" s="89">
        <v>4.6136453399225272E-2</v>
      </c>
      <c r="J91" s="89">
        <v>0.10559293699403502</v>
      </c>
      <c r="K91" s="89">
        <v>6.0876669074762125E-3</v>
      </c>
      <c r="L91" s="89">
        <v>5.2881623980873711E-2</v>
      </c>
      <c r="M91" s="89">
        <v>3.0658938480893252E-2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3.2613727693617769E-2</v>
      </c>
      <c r="G92" s="89">
        <v>4.0934013374965279E-2</v>
      </c>
      <c r="H92" s="89">
        <v>5.341532686364002E-2</v>
      </c>
      <c r="I92" s="89">
        <v>7.7407099506504401E-2</v>
      </c>
      <c r="J92" s="89">
        <v>0.1293815010572516</v>
      </c>
      <c r="K92" s="89">
        <v>6.6513655889422381E-3</v>
      </c>
      <c r="L92" s="89">
        <v>1.579983419285446E-2</v>
      </c>
      <c r="M92" s="89">
        <v>3.8529824121848556E-2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4.9670741686013334E-2</v>
      </c>
      <c r="G93" s="89">
        <v>4.5836943381568684E-2</v>
      </c>
      <c r="H93" s="89">
        <v>6.4505013039791434E-2</v>
      </c>
      <c r="I93" s="89">
        <v>8.6631387209415406E-2</v>
      </c>
      <c r="J93" s="89">
        <v>0.14977831426837551</v>
      </c>
      <c r="K93" s="89">
        <v>7.019490954446486E-3</v>
      </c>
      <c r="L93" s="89">
        <v>2.7058702001332553E-2</v>
      </c>
      <c r="M93" s="89">
        <v>5.0351487910449577E-2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4.6391237131693748E-2</v>
      </c>
      <c r="G94" s="89">
        <v>4.3652851639144605E-2</v>
      </c>
      <c r="H94" s="89">
        <v>4.9338325184110729E-2</v>
      </c>
      <c r="I94" s="89">
        <v>8.1162101734572278E-2</v>
      </c>
      <c r="J94" s="89">
        <v>7.9787237726317545E-2</v>
      </c>
      <c r="K94" s="89">
        <v>9.7845121159728966E-3</v>
      </c>
      <c r="L94" s="89">
        <v>3.2250122030621373E-2</v>
      </c>
      <c r="M94" s="89">
        <v>4.5432310322210741E-2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4.8822824013531878E-2</v>
      </c>
      <c r="G95" s="89">
        <v>4.7246859307168265E-2</v>
      </c>
      <c r="H95" s="89">
        <v>4.6993081491123995E-2</v>
      </c>
      <c r="I95" s="89">
        <v>6.0461841771629866E-2</v>
      </c>
      <c r="J95" s="89">
        <v>3.6737641448238212E-2</v>
      </c>
      <c r="K95" s="89">
        <v>1.0607245182117347E-2</v>
      </c>
      <c r="L95" s="89">
        <v>2.8330530118554763E-2</v>
      </c>
      <c r="M95" s="89">
        <v>4.613437306987174E-2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4.8416354720422584E-2</v>
      </c>
      <c r="G96" s="89">
        <v>4.6431871263044579E-2</v>
      </c>
      <c r="H96" s="89">
        <v>4.7494546748488034E-2</v>
      </c>
      <c r="I96" s="89">
        <v>4.0984168842481052E-2</v>
      </c>
      <c r="J96" s="89">
        <v>3.5894188958337035E-2</v>
      </c>
      <c r="K96" s="89">
        <v>1.1216549257990673E-2</v>
      </c>
      <c r="L96" s="89">
        <v>5.0378932899340659E-2</v>
      </c>
      <c r="M96" s="89">
        <v>4.5948964658482125E-2</v>
      </c>
      <c r="N96" s="17"/>
      <c r="O96" s="17"/>
      <c r="P96" s="11"/>
    </row>
    <row r="97" spans="2:16" x14ac:dyDescent="0.25">
      <c r="B97" s="16"/>
      <c r="C97" s="17"/>
      <c r="D97" s="17"/>
      <c r="E97" s="177" t="s">
        <v>37</v>
      </c>
      <c r="F97" s="177"/>
      <c r="G97" s="177"/>
      <c r="H97" s="177"/>
      <c r="I97" s="177"/>
      <c r="J97" s="177"/>
      <c r="K97" s="177"/>
      <c r="L97" s="177"/>
      <c r="M97" s="17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sortState ref="K11:L23">
    <sortCondition descending="1" ref="K12:K24"/>
  </sortState>
  <mergeCells count="39">
    <mergeCell ref="D67:E67"/>
    <mergeCell ref="D68:E68"/>
    <mergeCell ref="D60:M60"/>
    <mergeCell ref="D69:E69"/>
    <mergeCell ref="D70:M70"/>
    <mergeCell ref="D65:E65"/>
    <mergeCell ref="D52:E52"/>
    <mergeCell ref="D53:E53"/>
    <mergeCell ref="B1:P2"/>
    <mergeCell ref="C8:G9"/>
    <mergeCell ref="G10:H12"/>
    <mergeCell ref="G14:H16"/>
    <mergeCell ref="J8:M9"/>
    <mergeCell ref="M10:N12"/>
    <mergeCell ref="G27:K27"/>
    <mergeCell ref="C27:E27"/>
    <mergeCell ref="C26:M26"/>
    <mergeCell ref="D59:M59"/>
    <mergeCell ref="D72:M72"/>
    <mergeCell ref="D46:K46"/>
    <mergeCell ref="D47:K47"/>
    <mergeCell ref="D54:E54"/>
    <mergeCell ref="D55:E55"/>
    <mergeCell ref="D56:E56"/>
    <mergeCell ref="D66:E66"/>
    <mergeCell ref="D48:E48"/>
    <mergeCell ref="D61:E61"/>
    <mergeCell ref="D62:E62"/>
    <mergeCell ref="D63:E63"/>
    <mergeCell ref="D64:E64"/>
    <mergeCell ref="D49:E49"/>
    <mergeCell ref="D50:E50"/>
    <mergeCell ref="D51:E51"/>
    <mergeCell ref="D74:E74"/>
    <mergeCell ref="D73:M73"/>
    <mergeCell ref="E88:M88"/>
    <mergeCell ref="E89:M89"/>
    <mergeCell ref="E97:M97"/>
    <mergeCell ref="D81:M81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Q99"/>
  <sheetViews>
    <sheetView zoomScaleNormal="100" workbookViewId="0">
      <selection activeCell="B10" sqref="B10"/>
    </sheetView>
  </sheetViews>
  <sheetFormatPr baseColWidth="10" defaultColWidth="0" defaultRowHeight="15" x14ac:dyDescent="0.25"/>
  <cols>
    <col min="1" max="2" width="11.7109375" style="29" customWidth="1"/>
    <col min="3" max="15" width="10.7109375" style="29" customWidth="1"/>
    <col min="16" max="17" width="11.7109375" style="29" customWidth="1"/>
    <col min="18" max="16384" width="11.42578125" style="29" hidden="1"/>
  </cols>
  <sheetData>
    <row r="1" spans="2:16" ht="15" customHeight="1" x14ac:dyDescent="0.25">
      <c r="B1" s="182" t="s">
        <v>109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2:16" ht="15" customHeight="1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2:16" x14ac:dyDescent="0.25">
      <c r="B3" s="1"/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L3" s="1"/>
      <c r="M3" s="8"/>
      <c r="N3" s="8"/>
      <c r="O3" s="8"/>
      <c r="P3" s="8"/>
    </row>
    <row r="4" spans="2:16" x14ac:dyDescent="0.25">
      <c r="B4" s="1"/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L4" s="1"/>
      <c r="M4" s="8"/>
      <c r="N4" s="8"/>
      <c r="O4" s="8"/>
      <c r="P4" s="8"/>
    </row>
    <row r="5" spans="2:16" x14ac:dyDescent="0.25">
      <c r="B5" s="12"/>
      <c r="C5" s="13"/>
      <c r="D5" s="13"/>
      <c r="E5" s="13"/>
      <c r="F5" s="13"/>
      <c r="G5" s="13"/>
      <c r="H5" s="12"/>
      <c r="I5" s="13"/>
      <c r="J5" s="13"/>
      <c r="K5" s="13"/>
      <c r="L5" s="13"/>
      <c r="M5" s="12"/>
      <c r="N5" s="13"/>
      <c r="O5" s="13"/>
      <c r="P5" s="13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3" t="s">
        <v>8</v>
      </c>
      <c r="D8" s="173"/>
      <c r="E8" s="173"/>
      <c r="F8" s="173"/>
      <c r="G8" s="173"/>
      <c r="H8" s="3"/>
      <c r="I8" s="3"/>
      <c r="J8" s="173" t="s">
        <v>11</v>
      </c>
      <c r="K8" s="173"/>
      <c r="L8" s="173"/>
      <c r="M8" s="173"/>
      <c r="N8" s="74"/>
      <c r="O8" s="3"/>
      <c r="P8" s="11"/>
    </row>
    <row r="9" spans="2:16" x14ac:dyDescent="0.25">
      <c r="B9" s="16"/>
      <c r="C9" s="173"/>
      <c r="D9" s="173"/>
      <c r="E9" s="173"/>
      <c r="F9" s="173"/>
      <c r="G9" s="173"/>
      <c r="H9" s="3"/>
      <c r="I9" s="3"/>
      <c r="J9" s="173"/>
      <c r="K9" s="173"/>
      <c r="L9" s="173"/>
      <c r="M9" s="173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4" t="s">
        <v>68</v>
      </c>
      <c r="H10" s="175"/>
      <c r="I10" s="78"/>
      <c r="J10" s="3"/>
      <c r="K10" s="65" t="s">
        <v>2</v>
      </c>
      <c r="L10" s="65" t="s">
        <v>10</v>
      </c>
      <c r="M10" s="174" t="s">
        <v>69</v>
      </c>
      <c r="N10" s="175"/>
      <c r="O10" s="3"/>
      <c r="P10" s="11"/>
    </row>
    <row r="11" spans="2:16" x14ac:dyDescent="0.25">
      <c r="B11" s="16"/>
      <c r="C11" s="3"/>
      <c r="D11" s="79">
        <v>2007</v>
      </c>
      <c r="E11" s="80">
        <v>0.16190016171885244</v>
      </c>
      <c r="F11" s="80">
        <v>0.12317149546252323</v>
      </c>
      <c r="G11" s="174"/>
      <c r="H11" s="175"/>
      <c r="I11" s="78"/>
      <c r="J11" s="3"/>
      <c r="K11" s="79">
        <v>2007</v>
      </c>
      <c r="L11" s="80">
        <v>0.16670000000000001</v>
      </c>
      <c r="M11" s="174"/>
      <c r="N11" s="175"/>
      <c r="O11" s="3"/>
      <c r="P11" s="11"/>
    </row>
    <row r="12" spans="2:16" x14ac:dyDescent="0.25">
      <c r="B12" s="16"/>
      <c r="C12" s="3"/>
      <c r="D12" s="79">
        <v>2008</v>
      </c>
      <c r="E12" s="80">
        <v>0.21500210300794065</v>
      </c>
      <c r="F12" s="80">
        <v>0.13274444189831872</v>
      </c>
      <c r="G12" s="174"/>
      <c r="H12" s="175"/>
      <c r="I12" s="78"/>
      <c r="J12" s="3"/>
      <c r="K12" s="79">
        <v>2008</v>
      </c>
      <c r="L12" s="80">
        <v>0.19589999999999999</v>
      </c>
      <c r="M12" s="174"/>
      <c r="N12" s="175"/>
      <c r="O12" s="3"/>
      <c r="P12" s="11"/>
    </row>
    <row r="13" spans="2:16" x14ac:dyDescent="0.25">
      <c r="B13" s="16"/>
      <c r="C13" s="3"/>
      <c r="D13" s="79">
        <v>2009</v>
      </c>
      <c r="E13" s="80">
        <v>0.20795371184754405</v>
      </c>
      <c r="F13" s="80">
        <v>0.12769953829216532</v>
      </c>
      <c r="G13" s="81"/>
      <c r="H13" s="82"/>
      <c r="I13" s="78"/>
      <c r="J13" s="3"/>
      <c r="K13" s="79">
        <v>2009</v>
      </c>
      <c r="L13" s="80">
        <v>0.22159999999999999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0.21073250189181056</v>
      </c>
      <c r="F14" s="80">
        <v>0.12891065022916956</v>
      </c>
      <c r="G14" s="174" t="s">
        <v>70</v>
      </c>
      <c r="H14" s="175"/>
      <c r="I14" s="83"/>
      <c r="J14" s="3"/>
      <c r="K14" s="79">
        <v>2010</v>
      </c>
      <c r="L14" s="80">
        <v>0.22899999999999998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0.223432159557715</v>
      </c>
      <c r="F15" s="80">
        <v>0.13626275691398076</v>
      </c>
      <c r="G15" s="174"/>
      <c r="H15" s="175"/>
      <c r="I15" s="83"/>
      <c r="J15" s="3"/>
      <c r="K15" s="79">
        <v>2011</v>
      </c>
      <c r="L15" s="80">
        <v>0.255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0.23348995068717882</v>
      </c>
      <c r="F16" s="80">
        <v>0.13665322483286596</v>
      </c>
      <c r="G16" s="174"/>
      <c r="H16" s="175"/>
      <c r="I16" s="83"/>
      <c r="J16" s="3"/>
      <c r="K16" s="79">
        <v>2012</v>
      </c>
      <c r="L16" s="80">
        <v>0.27660000000000001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0.2556586051196334</v>
      </c>
      <c r="F17" s="80">
        <v>0.1516617298872211</v>
      </c>
      <c r="G17" s="3"/>
      <c r="H17" s="3"/>
      <c r="I17" s="3"/>
      <c r="J17" s="3"/>
      <c r="K17" s="79">
        <v>2013</v>
      </c>
      <c r="L17" s="80">
        <v>0.29309999999999997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0.26758811444043518</v>
      </c>
      <c r="F18" s="80">
        <v>0.15993311372808114</v>
      </c>
      <c r="G18" s="3"/>
      <c r="H18" s="3"/>
      <c r="I18" s="3"/>
      <c r="J18" s="3"/>
      <c r="K18" s="79">
        <v>2014</v>
      </c>
      <c r="L18" s="80">
        <v>0.30840000000000001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0.27989208938011267</v>
      </c>
      <c r="F19" s="80">
        <v>0.16739016987351041</v>
      </c>
      <c r="G19" s="3"/>
      <c r="H19" s="3"/>
      <c r="I19" s="3"/>
      <c r="J19" s="3"/>
      <c r="K19" s="79">
        <v>2015</v>
      </c>
      <c r="L19" s="80">
        <v>0.30780000000000002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0.26113171792197104</v>
      </c>
      <c r="F20" s="80">
        <v>0.16859805347579981</v>
      </c>
      <c r="G20" s="3"/>
      <c r="H20" s="3"/>
      <c r="I20" s="3"/>
      <c r="J20" s="3"/>
      <c r="K20" s="79">
        <v>2016</v>
      </c>
      <c r="L20" s="80">
        <v>0.30170000000000002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9" t="s">
        <v>63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35"/>
      <c r="O26" s="35"/>
      <c r="P26" s="36"/>
    </row>
    <row r="27" spans="2:16" x14ac:dyDescent="0.25">
      <c r="B27" s="34"/>
      <c r="C27" s="163" t="s">
        <v>65</v>
      </c>
      <c r="D27" s="163"/>
      <c r="E27" s="163"/>
      <c r="G27" s="163" t="s">
        <v>64</v>
      </c>
      <c r="H27" s="163"/>
      <c r="I27" s="163"/>
      <c r="J27" s="163"/>
      <c r="K27" s="163"/>
      <c r="N27" s="35"/>
      <c r="O27" s="35"/>
      <c r="P27" s="36"/>
    </row>
    <row r="28" spans="2:16" x14ac:dyDescent="0.25">
      <c r="B28" s="34"/>
      <c r="C28" s="124" t="s">
        <v>60</v>
      </c>
      <c r="D28" s="124" t="s">
        <v>59</v>
      </c>
      <c r="E28" s="124" t="s">
        <v>1</v>
      </c>
      <c r="G28" s="124" t="s">
        <v>60</v>
      </c>
      <c r="H28" s="124" t="s">
        <v>59</v>
      </c>
      <c r="I28" s="124" t="s">
        <v>61</v>
      </c>
      <c r="J28" s="124" t="s">
        <v>1</v>
      </c>
      <c r="K28" s="124" t="s">
        <v>62</v>
      </c>
      <c r="M28" s="124" t="s">
        <v>66</v>
      </c>
      <c r="N28" s="124" t="s">
        <v>67</v>
      </c>
      <c r="O28" s="35"/>
      <c r="P28" s="36"/>
    </row>
    <row r="29" spans="2:16" x14ac:dyDescent="0.25">
      <c r="B29" s="34"/>
      <c r="C29" s="73">
        <v>42552</v>
      </c>
      <c r="D29" s="19">
        <v>1588.6030138600001</v>
      </c>
      <c r="E29" s="19">
        <v>7041.6628037799992</v>
      </c>
      <c r="G29" s="73">
        <v>40725</v>
      </c>
      <c r="H29" s="19">
        <v>869.16564999999991</v>
      </c>
      <c r="I29" s="21">
        <f>+H29/H42-1</f>
        <v>0.12690565533034448</v>
      </c>
      <c r="J29" s="19">
        <v>4760.7886699999999</v>
      </c>
      <c r="K29" s="21">
        <f>+J29/J42-1</f>
        <v>0.14157987275632</v>
      </c>
      <c r="M29" s="153"/>
      <c r="N29" s="86"/>
      <c r="O29" s="35"/>
      <c r="P29" s="36"/>
    </row>
    <row r="30" spans="2:16" x14ac:dyDescent="0.25">
      <c r="B30" s="34"/>
      <c r="C30" s="73">
        <v>42583</v>
      </c>
      <c r="D30" s="19">
        <v>1651.6449663000001</v>
      </c>
      <c r="E30" s="19">
        <v>6990.0806855700012</v>
      </c>
      <c r="G30" s="73">
        <v>40878</v>
      </c>
      <c r="H30" s="19">
        <v>918.18449409000027</v>
      </c>
      <c r="I30" s="21">
        <f t="shared" ref="I30:I40" si="0">+H30/H29-1</f>
        <v>5.6397585535047812E-2</v>
      </c>
      <c r="J30" s="19">
        <v>4946.04078312</v>
      </c>
      <c r="K30" s="21">
        <f t="shared" ref="K30:K41" si="1">+J30/J29-1</f>
        <v>3.8912063937507346E-2</v>
      </c>
      <c r="M30" s="19">
        <v>22346.496999999999</v>
      </c>
      <c r="N30" s="21">
        <f>+H30/M30</f>
        <v>4.1088520231604996E-2</v>
      </c>
      <c r="O30" s="35"/>
      <c r="P30" s="36"/>
    </row>
    <row r="31" spans="2:16" x14ac:dyDescent="0.25">
      <c r="B31" s="34"/>
      <c r="C31" s="73">
        <v>42614</v>
      </c>
      <c r="D31" s="19">
        <v>1687.8399473000002</v>
      </c>
      <c r="E31" s="19">
        <v>7106.0968923599994</v>
      </c>
      <c r="G31" s="73">
        <v>41091</v>
      </c>
      <c r="H31" s="19">
        <v>1014.9117958999998</v>
      </c>
      <c r="I31" s="21">
        <f t="shared" si="0"/>
        <v>0.10534625931127772</v>
      </c>
      <c r="J31" s="19">
        <v>5684.7382920999999</v>
      </c>
      <c r="K31" s="21">
        <f t="shared" si="1"/>
        <v>0.14935127738959397</v>
      </c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1707.6685258699997</v>
      </c>
      <c r="E32" s="19">
        <v>7112.3745081799998</v>
      </c>
      <c r="G32" s="73">
        <v>41244</v>
      </c>
      <c r="H32" s="19">
        <v>1083.0012712700002</v>
      </c>
      <c r="I32" s="21">
        <f t="shared" si="0"/>
        <v>6.7089057044233291E-2</v>
      </c>
      <c r="J32" s="19">
        <v>5946.7762925700008</v>
      </c>
      <c r="K32" s="21">
        <f t="shared" si="1"/>
        <v>4.6094998046638525E-2</v>
      </c>
      <c r="M32" s="19">
        <v>24250.894</v>
      </c>
      <c r="N32" s="21">
        <f>+H32/M32</f>
        <v>4.4658199869662546E-2</v>
      </c>
      <c r="O32" s="35"/>
      <c r="P32" s="36"/>
    </row>
    <row r="33" spans="2:16" x14ac:dyDescent="0.25">
      <c r="B33" s="34"/>
      <c r="C33" s="73">
        <v>42675</v>
      </c>
      <c r="D33" s="19">
        <v>1725.9217340500004</v>
      </c>
      <c r="E33" s="19">
        <v>7214.22186401</v>
      </c>
      <c r="G33" s="73">
        <v>41456</v>
      </c>
      <c r="H33" s="19">
        <v>1158.7340064300004</v>
      </c>
      <c r="I33" s="21">
        <f t="shared" si="0"/>
        <v>6.9928574572392543E-2</v>
      </c>
      <c r="J33" s="19">
        <v>5924.7211295800007</v>
      </c>
      <c r="K33" s="21">
        <f t="shared" si="1"/>
        <v>-3.7087594866408446E-3</v>
      </c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1723.7321091200004</v>
      </c>
      <c r="E34" s="19">
        <v>7191.2141275600006</v>
      </c>
      <c r="G34" s="73">
        <v>41609</v>
      </c>
      <c r="H34" s="19">
        <v>1236.5743579500004</v>
      </c>
      <c r="I34" s="21">
        <f t="shared" si="0"/>
        <v>6.7177066598590685E-2</v>
      </c>
      <c r="J34" s="19">
        <v>6011.0895508500007</v>
      </c>
      <c r="K34" s="21">
        <f t="shared" si="1"/>
        <v>1.4577634859266775E-2</v>
      </c>
      <c r="M34" s="19">
        <v>24721.733</v>
      </c>
      <c r="N34" s="21">
        <f>+H34/M34</f>
        <v>5.0019727902975104E-2</v>
      </c>
      <c r="O34" s="35"/>
      <c r="P34" s="36"/>
    </row>
    <row r="35" spans="2:16" x14ac:dyDescent="0.25">
      <c r="B35" s="34"/>
      <c r="C35" s="73">
        <v>42736</v>
      </c>
      <c r="D35" s="19">
        <v>1729.0631292300002</v>
      </c>
      <c r="E35" s="19">
        <v>7165.5593230400009</v>
      </c>
      <c r="G35" s="73">
        <v>41821</v>
      </c>
      <c r="H35" s="19">
        <v>1288.9739124900002</v>
      </c>
      <c r="I35" s="21">
        <f t="shared" si="0"/>
        <v>4.2374770431814701E-2</v>
      </c>
      <c r="J35" s="19">
        <v>6278.0004674199999</v>
      </c>
      <c r="K35" s="21">
        <f t="shared" si="1"/>
        <v>4.4403084384636582E-2</v>
      </c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1792.9480609999998</v>
      </c>
      <c r="E36" s="19">
        <v>7132.7160242500004</v>
      </c>
      <c r="G36" s="73">
        <v>41974</v>
      </c>
      <c r="H36" s="19">
        <v>1372.2840757300003</v>
      </c>
      <c r="I36" s="21">
        <f t="shared" si="0"/>
        <v>6.4632932003304999E-2</v>
      </c>
      <c r="J36" s="19">
        <v>6508.9235968100002</v>
      </c>
      <c r="K36" s="21">
        <f t="shared" si="1"/>
        <v>3.6782910512413558E-2</v>
      </c>
      <c r="M36" s="19">
        <v>25373.618999999999</v>
      </c>
      <c r="N36" s="21">
        <f>+H36/M36</f>
        <v>5.4083104019572469E-2</v>
      </c>
      <c r="O36" s="35"/>
      <c r="P36" s="36"/>
    </row>
    <row r="37" spans="2:16" x14ac:dyDescent="0.25">
      <c r="B37" s="34"/>
      <c r="C37" s="73">
        <v>42795</v>
      </c>
      <c r="D37" s="19">
        <v>1795.53013117</v>
      </c>
      <c r="E37" s="19">
        <v>7155.9633164999996</v>
      </c>
      <c r="G37" s="73">
        <v>42186</v>
      </c>
      <c r="H37" s="19">
        <v>1470.8186946799999</v>
      </c>
      <c r="I37" s="21">
        <f t="shared" si="0"/>
        <v>7.180336833507539E-2</v>
      </c>
      <c r="J37" s="19">
        <v>6809.9607213899999</v>
      </c>
      <c r="K37" s="21">
        <f t="shared" si="1"/>
        <v>4.6249909082899165E-2</v>
      </c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1809.3153395900003</v>
      </c>
      <c r="E38" s="19">
        <v>7230.8787199500002</v>
      </c>
      <c r="G38" s="73">
        <v>42339</v>
      </c>
      <c r="H38" s="19">
        <v>1572.1531742099996</v>
      </c>
      <c r="I38" s="21">
        <f t="shared" si="0"/>
        <v>6.8896649122376363E-2</v>
      </c>
      <c r="J38" s="19">
        <v>7292.852957699999</v>
      </c>
      <c r="K38" s="21">
        <f t="shared" si="1"/>
        <v>7.0909694793575007E-2</v>
      </c>
      <c r="M38" s="19">
        <v>27113.056</v>
      </c>
      <c r="N38" s="21">
        <f>+H38/M38</f>
        <v>5.7985096708021391E-2</v>
      </c>
      <c r="O38" s="35"/>
      <c r="P38" s="36"/>
    </row>
    <row r="39" spans="2:16" x14ac:dyDescent="0.25">
      <c r="B39" s="34"/>
      <c r="C39" s="73">
        <v>42856</v>
      </c>
      <c r="D39" s="19">
        <v>1830.94161416</v>
      </c>
      <c r="E39" s="19">
        <v>7297.122168580001</v>
      </c>
      <c r="G39" s="73">
        <v>42552</v>
      </c>
      <c r="H39" s="19">
        <v>1588.6030138600001</v>
      </c>
      <c r="I39" s="21">
        <f t="shared" si="0"/>
        <v>1.0463255056725851E-2</v>
      </c>
      <c r="J39" s="19">
        <v>7041.6628037799992</v>
      </c>
      <c r="K39" s="21">
        <f t="shared" si="1"/>
        <v>-3.4443331762885276E-2</v>
      </c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1842.3114314700003</v>
      </c>
      <c r="E40" s="19">
        <v>7367.3031562100014</v>
      </c>
      <c r="G40" s="73">
        <v>42705</v>
      </c>
      <c r="H40" s="19">
        <v>1723.7321091200004</v>
      </c>
      <c r="I40" s="21">
        <f t="shared" si="0"/>
        <v>8.5061588125571186E-2</v>
      </c>
      <c r="J40" s="19">
        <v>7191.2141275600006</v>
      </c>
      <c r="K40" s="21">
        <f t="shared" si="1"/>
        <v>2.1238069465598697E-2</v>
      </c>
      <c r="L40" s="35"/>
      <c r="M40" s="19">
        <v>29090.355</v>
      </c>
      <c r="N40" s="21">
        <f>+H40/M40</f>
        <v>5.9254419862528329E-2</v>
      </c>
      <c r="O40" s="35"/>
      <c r="P40" s="36"/>
    </row>
    <row r="41" spans="2:16" x14ac:dyDescent="0.25">
      <c r="B41" s="34"/>
      <c r="C41" s="73">
        <v>42917</v>
      </c>
      <c r="D41" s="19">
        <v>1836.3110566899995</v>
      </c>
      <c r="E41" s="19">
        <v>7406.1749917899997</v>
      </c>
      <c r="G41" s="73">
        <v>42917</v>
      </c>
      <c r="H41" s="19">
        <v>1836.3110566899995</v>
      </c>
      <c r="I41" s="21">
        <f>+H41/H40-1</f>
        <v>6.5311162317138072E-2</v>
      </c>
      <c r="J41" s="19">
        <v>7406.1749917899997</v>
      </c>
      <c r="K41" s="21">
        <f t="shared" si="1"/>
        <v>2.9892151786465648E-2</v>
      </c>
      <c r="L41" s="35"/>
      <c r="M41" s="153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38"/>
      <c r="H42" s="75">
        <v>771.28519666999989</v>
      </c>
      <c r="I42" s="87">
        <f>+(H41/H29)^(1/6)-1</f>
        <v>0.13276707100934249</v>
      </c>
      <c r="J42" s="75">
        <v>4170.3509177200003</v>
      </c>
      <c r="K42" s="87">
        <f>+(J41/J29)^(1/6)-1</f>
        <v>7.6430127041370755E-2</v>
      </c>
      <c r="L42" s="38"/>
      <c r="M42" s="38"/>
      <c r="N42" s="38"/>
      <c r="O42" s="38"/>
      <c r="P42" s="39"/>
    </row>
    <row r="44" spans="2:16" x14ac:dyDescent="0.25">
      <c r="B44" s="14" t="s">
        <v>81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2"/>
      <c r="O44" s="32"/>
      <c r="P44" s="33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5"/>
      <c r="O45" s="35"/>
      <c r="P45" s="36"/>
    </row>
    <row r="46" spans="2:16" x14ac:dyDescent="0.25">
      <c r="B46" s="16"/>
      <c r="C46" s="17"/>
      <c r="D46" s="162" t="s">
        <v>29</v>
      </c>
      <c r="E46" s="162"/>
      <c r="F46" s="162"/>
      <c r="G46" s="162"/>
      <c r="H46" s="162"/>
      <c r="I46" s="162"/>
      <c r="J46" s="162"/>
      <c r="K46" s="162"/>
      <c r="L46" s="17"/>
      <c r="M46" s="17"/>
      <c r="N46" s="35"/>
      <c r="O46" s="35"/>
      <c r="P46" s="36"/>
    </row>
    <row r="47" spans="2:16" x14ac:dyDescent="0.25">
      <c r="B47" s="16"/>
      <c r="C47" s="17"/>
      <c r="D47" s="176" t="s">
        <v>83</v>
      </c>
      <c r="E47" s="176"/>
      <c r="F47" s="176"/>
      <c r="G47" s="176"/>
      <c r="H47" s="176"/>
      <c r="I47" s="176"/>
      <c r="J47" s="176"/>
      <c r="K47" s="176"/>
      <c r="L47" s="17"/>
      <c r="M47" s="17"/>
      <c r="N47" s="35"/>
      <c r="O47" s="35"/>
      <c r="P47" s="36"/>
    </row>
    <row r="48" spans="2:16" ht="48" x14ac:dyDescent="0.25">
      <c r="B48" s="16"/>
      <c r="C48" s="17"/>
      <c r="D48" s="168" t="s">
        <v>28</v>
      </c>
      <c r="E48" s="168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20</v>
      </c>
      <c r="L48" s="3"/>
      <c r="M48" s="18" t="s">
        <v>10</v>
      </c>
      <c r="N48" s="35"/>
      <c r="O48" s="35"/>
      <c r="P48" s="36"/>
    </row>
    <row r="49" spans="2:16" x14ac:dyDescent="0.25">
      <c r="B49" s="16"/>
      <c r="C49" s="17"/>
      <c r="D49" s="161" t="s">
        <v>21</v>
      </c>
      <c r="E49" s="161"/>
      <c r="F49" s="19">
        <v>435.43232267999997</v>
      </c>
      <c r="G49" s="19">
        <v>25.296887550000001</v>
      </c>
      <c r="H49" s="19">
        <v>0</v>
      </c>
      <c r="I49" s="19">
        <v>0</v>
      </c>
      <c r="J49" s="19">
        <v>0</v>
      </c>
      <c r="K49" s="20">
        <f t="shared" ref="K49:K55" si="2">SUM(F49:J49)</f>
        <v>460.72921022999998</v>
      </c>
      <c r="L49" s="3"/>
      <c r="M49" s="21">
        <f>+K49/K$56</f>
        <v>6.2208793438007365E-2</v>
      </c>
      <c r="N49" s="35"/>
      <c r="O49" s="35"/>
      <c r="P49" s="36"/>
    </row>
    <row r="50" spans="2:16" x14ac:dyDescent="0.25">
      <c r="B50" s="22"/>
      <c r="C50" s="23"/>
      <c r="D50" s="161" t="s">
        <v>22</v>
      </c>
      <c r="E50" s="161"/>
      <c r="F50" s="19">
        <v>791.79186052999989</v>
      </c>
      <c r="G50" s="19">
        <v>0</v>
      </c>
      <c r="H50" s="19">
        <v>0</v>
      </c>
      <c r="I50" s="19">
        <v>0</v>
      </c>
      <c r="J50" s="19">
        <v>0.38067772</v>
      </c>
      <c r="K50" s="20">
        <f t="shared" si="2"/>
        <v>792.17253824999989</v>
      </c>
      <c r="L50" s="3"/>
      <c r="M50" s="21">
        <f t="shared" ref="M50:M56" si="3">+K50/K$56</f>
        <v>0.10696108843338842</v>
      </c>
      <c r="N50" s="42"/>
      <c r="O50" s="42"/>
      <c r="P50" s="43"/>
    </row>
    <row r="51" spans="2:16" x14ac:dyDescent="0.25">
      <c r="B51" s="16"/>
      <c r="C51" s="3"/>
      <c r="D51" s="161" t="s">
        <v>23</v>
      </c>
      <c r="E51" s="161"/>
      <c r="F51" s="19">
        <v>1187.2440901999998</v>
      </c>
      <c r="G51" s="19">
        <v>148.22908787</v>
      </c>
      <c r="H51" s="19">
        <v>0</v>
      </c>
      <c r="I51" s="19">
        <v>0</v>
      </c>
      <c r="J51" s="19">
        <v>3.6539693600000001</v>
      </c>
      <c r="K51" s="20">
        <f t="shared" si="2"/>
        <v>1339.1271474299999</v>
      </c>
      <c r="L51" s="3"/>
      <c r="M51" s="21">
        <f t="shared" si="3"/>
        <v>0.18081224774117119</v>
      </c>
      <c r="N51" s="3"/>
      <c r="O51" s="3"/>
      <c r="P51" s="11"/>
    </row>
    <row r="52" spans="2:16" x14ac:dyDescent="0.25">
      <c r="B52" s="16"/>
      <c r="C52" s="3"/>
      <c r="D52" s="161" t="s">
        <v>24</v>
      </c>
      <c r="E52" s="161"/>
      <c r="F52" s="19">
        <v>738.25523248000002</v>
      </c>
      <c r="G52" s="19">
        <v>353.09200981999999</v>
      </c>
      <c r="H52" s="19">
        <v>6.8576292199999997</v>
      </c>
      <c r="I52" s="19">
        <v>1.3551024699999998</v>
      </c>
      <c r="J52" s="19">
        <v>131.30164658000001</v>
      </c>
      <c r="K52" s="20">
        <f t="shared" si="2"/>
        <v>1230.86162057</v>
      </c>
      <c r="L52" s="3"/>
      <c r="M52" s="21">
        <f t="shared" si="3"/>
        <v>0.16619396948282381</v>
      </c>
      <c r="N52" s="3"/>
      <c r="O52" s="3"/>
      <c r="P52" s="11"/>
    </row>
    <row r="53" spans="2:16" x14ac:dyDescent="0.25">
      <c r="B53" s="16"/>
      <c r="C53" s="3"/>
      <c r="D53" s="161" t="s">
        <v>25</v>
      </c>
      <c r="E53" s="161"/>
      <c r="F53" s="19">
        <v>163.20747786000001</v>
      </c>
      <c r="G53" s="19">
        <v>132.86137888000002</v>
      </c>
      <c r="H53" s="19">
        <v>12.079058100000001</v>
      </c>
      <c r="I53" s="19">
        <v>6.9228082000000013</v>
      </c>
      <c r="J53" s="19">
        <v>113.16923919000001</v>
      </c>
      <c r="K53" s="20">
        <f t="shared" si="2"/>
        <v>428.23996223000006</v>
      </c>
      <c r="L53" s="3"/>
      <c r="M53" s="21">
        <f t="shared" si="3"/>
        <v>5.7822015102899783E-2</v>
      </c>
      <c r="N53" s="3"/>
      <c r="O53" s="3"/>
      <c r="P53" s="11"/>
    </row>
    <row r="54" spans="2:16" x14ac:dyDescent="0.25">
      <c r="B54" s="16"/>
      <c r="C54" s="3"/>
      <c r="D54" s="161" t="s">
        <v>26</v>
      </c>
      <c r="E54" s="161"/>
      <c r="F54" s="19">
        <v>1375.8940225099996</v>
      </c>
      <c r="G54" s="19">
        <v>132.89150922000002</v>
      </c>
      <c r="H54" s="19">
        <v>12.74306432</v>
      </c>
      <c r="I54" s="19">
        <v>22.875174619999999</v>
      </c>
      <c r="J54" s="19">
        <v>291.90728602000002</v>
      </c>
      <c r="K54" s="149">
        <f t="shared" si="2"/>
        <v>1836.3110566899995</v>
      </c>
      <c r="L54" s="3"/>
      <c r="M54" s="21">
        <f t="shared" si="3"/>
        <v>0.24794324448525909</v>
      </c>
      <c r="N54" s="3"/>
      <c r="O54" s="3"/>
      <c r="P54" s="11"/>
    </row>
    <row r="55" spans="2:16" x14ac:dyDescent="0.25">
      <c r="B55" s="16"/>
      <c r="C55" s="3"/>
      <c r="D55" s="161" t="s">
        <v>27</v>
      </c>
      <c r="E55" s="161"/>
      <c r="F55" s="19">
        <v>1192.7276230000002</v>
      </c>
      <c r="G55" s="19">
        <v>122.11220438000001</v>
      </c>
      <c r="H55" s="19">
        <v>0</v>
      </c>
      <c r="I55" s="19">
        <v>0</v>
      </c>
      <c r="J55" s="19">
        <v>3.8936290100000002</v>
      </c>
      <c r="K55" s="20">
        <f t="shared" si="2"/>
        <v>1318.7334563900004</v>
      </c>
      <c r="L55" s="3"/>
      <c r="M55" s="21">
        <f t="shared" si="3"/>
        <v>0.17805864131645038</v>
      </c>
      <c r="N55" s="3"/>
      <c r="O55" s="3"/>
      <c r="P55" s="11"/>
    </row>
    <row r="56" spans="2:16" x14ac:dyDescent="0.25">
      <c r="B56" s="16"/>
      <c r="C56" s="3"/>
      <c r="D56" s="161" t="s">
        <v>20</v>
      </c>
      <c r="E56" s="161"/>
      <c r="F56" s="20">
        <f t="shared" ref="F56:K56" si="4">SUM(F49:F55)</f>
        <v>5884.5526292599989</v>
      </c>
      <c r="G56" s="20">
        <f t="shared" si="4"/>
        <v>914.4830777200001</v>
      </c>
      <c r="H56" s="20">
        <f t="shared" si="4"/>
        <v>31.679751639999999</v>
      </c>
      <c r="I56" s="20">
        <f t="shared" si="4"/>
        <v>31.15308529</v>
      </c>
      <c r="J56" s="20">
        <f t="shared" si="4"/>
        <v>544.30644788000006</v>
      </c>
      <c r="K56" s="149">
        <f t="shared" si="4"/>
        <v>7406.1749917899997</v>
      </c>
      <c r="L56" s="48"/>
      <c r="M56" s="24">
        <f t="shared" si="3"/>
        <v>1</v>
      </c>
      <c r="N56" s="3"/>
      <c r="O56" s="3"/>
      <c r="P56" s="11"/>
    </row>
    <row r="57" spans="2:16" x14ac:dyDescent="0.25">
      <c r="B57" s="16"/>
      <c r="C57" s="3"/>
      <c r="D57" s="3"/>
      <c r="E57" s="17"/>
      <c r="F57" s="57"/>
      <c r="G57" s="17"/>
      <c r="H57" s="17"/>
      <c r="I57" s="3"/>
      <c r="J57" s="3"/>
      <c r="K57" s="3"/>
      <c r="L57" s="3"/>
      <c r="M57" s="3"/>
      <c r="N57" s="3"/>
      <c r="O57" s="3"/>
      <c r="P57" s="11"/>
    </row>
    <row r="58" spans="2:16" x14ac:dyDescent="0.25">
      <c r="B58" s="16"/>
      <c r="C58" s="3"/>
      <c r="D58" s="3"/>
      <c r="E58" s="17"/>
      <c r="F58" s="57"/>
      <c r="G58" s="17"/>
      <c r="H58" s="17"/>
      <c r="I58" s="3"/>
      <c r="J58" s="3"/>
      <c r="K58" s="3"/>
      <c r="L58" s="3"/>
      <c r="M58" s="3"/>
      <c r="N58" s="3"/>
      <c r="O58" s="3"/>
      <c r="P58" s="11"/>
    </row>
    <row r="59" spans="2:16" x14ac:dyDescent="0.25">
      <c r="B59" s="16"/>
      <c r="C59" s="3"/>
      <c r="D59" s="162" t="s">
        <v>30</v>
      </c>
      <c r="E59" s="162"/>
      <c r="F59" s="162"/>
      <c r="G59" s="162"/>
      <c r="H59" s="162"/>
      <c r="I59" s="162"/>
      <c r="J59" s="162"/>
      <c r="K59" s="162"/>
      <c r="L59" s="162"/>
      <c r="M59" s="162"/>
      <c r="N59" s="3"/>
      <c r="O59" s="3"/>
      <c r="P59" s="11"/>
    </row>
    <row r="60" spans="2:16" x14ac:dyDescent="0.25">
      <c r="B60" s="16"/>
      <c r="C60" s="3"/>
      <c r="D60" s="163" t="s">
        <v>82</v>
      </c>
      <c r="E60" s="163"/>
      <c r="F60" s="163"/>
      <c r="G60" s="163"/>
      <c r="H60" s="163"/>
      <c r="I60" s="163"/>
      <c r="J60" s="163"/>
      <c r="K60" s="163"/>
      <c r="L60" s="163"/>
      <c r="M60" s="163"/>
      <c r="N60" s="3"/>
      <c r="O60" s="3"/>
      <c r="P60" s="11"/>
    </row>
    <row r="61" spans="2:16" x14ac:dyDescent="0.25">
      <c r="B61" s="16"/>
      <c r="C61" s="3"/>
      <c r="D61" s="168"/>
      <c r="E61" s="16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3"/>
      <c r="O61" s="3"/>
      <c r="P61" s="11"/>
    </row>
    <row r="62" spans="2:16" x14ac:dyDescent="0.25">
      <c r="B62" s="16"/>
      <c r="C62" s="3"/>
      <c r="D62" s="167" t="s">
        <v>21</v>
      </c>
      <c r="E62" s="167"/>
      <c r="F62" s="19">
        <v>714.88496619000011</v>
      </c>
      <c r="G62" s="19">
        <v>674.82704464000005</v>
      </c>
      <c r="H62" s="19">
        <v>675.23312237000005</v>
      </c>
      <c r="I62" s="19">
        <v>749.17669406000005</v>
      </c>
      <c r="J62" s="19">
        <v>680.26228197</v>
      </c>
      <c r="K62" s="19">
        <v>460.72921022999998</v>
      </c>
      <c r="L62" s="53">
        <f>+IFERROR(K62/J62-1,0)</f>
        <v>-0.32271827728599767</v>
      </c>
      <c r="M62" s="127">
        <f>+K62-J62</f>
        <v>-219.53307174000003</v>
      </c>
      <c r="N62" s="3"/>
      <c r="O62" s="3"/>
      <c r="P62" s="11"/>
    </row>
    <row r="63" spans="2:16" x14ac:dyDescent="0.25">
      <c r="B63" s="16"/>
      <c r="C63" s="3"/>
      <c r="D63" s="161" t="s">
        <v>22</v>
      </c>
      <c r="E63" s="161"/>
      <c r="F63" s="19">
        <v>563.46668011999998</v>
      </c>
      <c r="G63" s="19">
        <v>555.70467962999999</v>
      </c>
      <c r="H63" s="19">
        <v>540.02869644999998</v>
      </c>
      <c r="I63" s="19">
        <v>694.60706857999992</v>
      </c>
      <c r="J63" s="19">
        <v>650.01760281000008</v>
      </c>
      <c r="K63" s="19">
        <v>792.17253825</v>
      </c>
      <c r="L63" s="53">
        <f t="shared" ref="L63:L69" si="5">+IFERROR(K63/J63-1,0)</f>
        <v>0.21869397817146763</v>
      </c>
      <c r="M63" s="127">
        <f t="shared" ref="M63:M69" si="6">+K63-J63</f>
        <v>142.15493543999992</v>
      </c>
      <c r="N63" s="3"/>
      <c r="O63" s="3"/>
      <c r="P63" s="11"/>
    </row>
    <row r="64" spans="2:16" x14ac:dyDescent="0.25">
      <c r="B64" s="16"/>
      <c r="C64" s="3"/>
      <c r="D64" s="161" t="s">
        <v>23</v>
      </c>
      <c r="E64" s="161"/>
      <c r="F64" s="19">
        <v>962.54177876999995</v>
      </c>
      <c r="G64" s="19">
        <v>971.68255175000024</v>
      </c>
      <c r="H64" s="19">
        <v>1067.8835174100002</v>
      </c>
      <c r="I64" s="19">
        <v>1149.2027408500003</v>
      </c>
      <c r="J64" s="19">
        <v>1310.4342654500001</v>
      </c>
      <c r="K64" s="19">
        <v>1339.1271474299999</v>
      </c>
      <c r="L64" s="53">
        <f t="shared" si="5"/>
        <v>2.1895704909812297E-2</v>
      </c>
      <c r="M64" s="127">
        <f t="shared" si="6"/>
        <v>28.692881979999811</v>
      </c>
      <c r="N64" s="3"/>
      <c r="O64" s="3"/>
      <c r="P64" s="11"/>
    </row>
    <row r="65" spans="2:16" x14ac:dyDescent="0.25">
      <c r="B65" s="16"/>
      <c r="C65" s="3"/>
      <c r="D65" s="161" t="s">
        <v>24</v>
      </c>
      <c r="E65" s="161"/>
      <c r="F65" s="19">
        <v>1054.1828791099999</v>
      </c>
      <c r="G65" s="19">
        <v>1015.3469417300001</v>
      </c>
      <c r="H65" s="19">
        <v>1058.11972038</v>
      </c>
      <c r="I65" s="19">
        <v>981.50090943999987</v>
      </c>
      <c r="J65" s="19">
        <v>1136.6552156999999</v>
      </c>
      <c r="K65" s="19">
        <v>1230.8616205699998</v>
      </c>
      <c r="L65" s="53">
        <f t="shared" si="5"/>
        <v>8.2880370026704675E-2</v>
      </c>
      <c r="M65" s="127">
        <f t="shared" si="6"/>
        <v>94.206404869999915</v>
      </c>
      <c r="N65" s="3"/>
      <c r="O65" s="3"/>
      <c r="P65" s="11"/>
    </row>
    <row r="66" spans="2:16" x14ac:dyDescent="0.25">
      <c r="B66" s="16"/>
      <c r="C66" s="3"/>
      <c r="D66" s="161" t="s">
        <v>25</v>
      </c>
      <c r="E66" s="161"/>
      <c r="F66" s="19">
        <v>417.29312250999993</v>
      </c>
      <c r="G66" s="19">
        <v>407.35644246999999</v>
      </c>
      <c r="H66" s="19">
        <v>386.26719211</v>
      </c>
      <c r="I66" s="19">
        <v>370.79215359000005</v>
      </c>
      <c r="J66" s="19">
        <v>394.64328840000002</v>
      </c>
      <c r="K66" s="19">
        <v>428.23996223</v>
      </c>
      <c r="L66" s="53">
        <f t="shared" si="5"/>
        <v>8.5131750159012753E-2</v>
      </c>
      <c r="M66" s="127">
        <f t="shared" si="6"/>
        <v>33.596673829999986</v>
      </c>
      <c r="N66" s="3"/>
      <c r="O66" s="3"/>
      <c r="P66" s="11"/>
    </row>
    <row r="67" spans="2:16" x14ac:dyDescent="0.25">
      <c r="B67" s="16"/>
      <c r="C67" s="3"/>
      <c r="D67" s="161" t="s">
        <v>26</v>
      </c>
      <c r="E67" s="161"/>
      <c r="F67" s="128">
        <v>1014.9117958999998</v>
      </c>
      <c r="G67" s="128">
        <v>1158.7340064300004</v>
      </c>
      <c r="H67" s="128">
        <v>1288.9739124900002</v>
      </c>
      <c r="I67" s="128">
        <v>1470.8186946799999</v>
      </c>
      <c r="J67" s="128">
        <v>1588.6030138600001</v>
      </c>
      <c r="K67" s="128">
        <v>1836.3110566899995</v>
      </c>
      <c r="L67" s="129">
        <f t="shared" si="5"/>
        <v>0.15592822163173192</v>
      </c>
      <c r="M67" s="130">
        <f t="shared" si="6"/>
        <v>247.70804282999939</v>
      </c>
      <c r="N67" s="3"/>
      <c r="O67" s="3"/>
      <c r="P67" s="11"/>
    </row>
    <row r="68" spans="2:16" x14ac:dyDescent="0.25">
      <c r="B68" s="16"/>
      <c r="C68" s="3"/>
      <c r="D68" s="161" t="s">
        <v>27</v>
      </c>
      <c r="E68" s="161"/>
      <c r="F68" s="19">
        <v>957.45706949999988</v>
      </c>
      <c r="G68" s="19">
        <v>1141.0694629299999</v>
      </c>
      <c r="H68" s="19">
        <v>1261.4943062099999</v>
      </c>
      <c r="I68" s="19">
        <v>1393.8624601899999</v>
      </c>
      <c r="J68" s="19">
        <v>1281.0471355900002</v>
      </c>
      <c r="K68" s="19">
        <v>1318.7334563899999</v>
      </c>
      <c r="L68" s="53">
        <f t="shared" si="5"/>
        <v>2.9418371699994506E-2</v>
      </c>
      <c r="M68" s="127">
        <f t="shared" si="6"/>
        <v>37.686320799999748</v>
      </c>
      <c r="N68" s="3"/>
      <c r="O68" s="3"/>
      <c r="P68" s="11"/>
    </row>
    <row r="69" spans="2:16" x14ac:dyDescent="0.25">
      <c r="B69" s="16"/>
      <c r="C69" s="3"/>
      <c r="D69" s="161" t="s">
        <v>20</v>
      </c>
      <c r="E69" s="161"/>
      <c r="F69" s="19">
        <f t="shared" ref="F69:J69" si="7">SUM(F62:F68)</f>
        <v>5684.7382920999999</v>
      </c>
      <c r="G69" s="19">
        <f t="shared" si="7"/>
        <v>5924.7211295800007</v>
      </c>
      <c r="H69" s="19">
        <f t="shared" si="7"/>
        <v>6278.0004674199999</v>
      </c>
      <c r="I69" s="19">
        <f t="shared" si="7"/>
        <v>6809.9607213899999</v>
      </c>
      <c r="J69" s="19">
        <f t="shared" si="7"/>
        <v>7041.6628037799992</v>
      </c>
      <c r="K69" s="128">
        <f>SUM(K62:K68)</f>
        <v>7406.1749917899997</v>
      </c>
      <c r="L69" s="53">
        <f t="shared" si="5"/>
        <v>5.1765072848181326E-2</v>
      </c>
      <c r="M69" s="127">
        <f t="shared" si="6"/>
        <v>364.5121880100005</v>
      </c>
      <c r="N69" s="3"/>
      <c r="O69" s="3"/>
      <c r="P69" s="11"/>
    </row>
    <row r="70" spans="2:16" x14ac:dyDescent="0.25">
      <c r="B70" s="16"/>
      <c r="C70" s="17"/>
      <c r="D70" s="164" t="s">
        <v>37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7"/>
      <c r="O70" s="17"/>
      <c r="P70" s="11"/>
    </row>
    <row r="71" spans="2:16" x14ac:dyDescent="0.25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1"/>
    </row>
    <row r="72" spans="2:16" x14ac:dyDescent="0.25">
      <c r="B72" s="16"/>
      <c r="C72" s="17"/>
      <c r="D72" s="162" t="s">
        <v>49</v>
      </c>
      <c r="E72" s="162"/>
      <c r="F72" s="162"/>
      <c r="G72" s="162"/>
      <c r="H72" s="162"/>
      <c r="I72" s="162"/>
      <c r="J72" s="162"/>
      <c r="K72" s="162"/>
      <c r="L72" s="162"/>
      <c r="M72" s="162"/>
      <c r="N72" s="17"/>
      <c r="O72" s="17"/>
      <c r="P72" s="11"/>
    </row>
    <row r="73" spans="2:16" x14ac:dyDescent="0.25">
      <c r="B73" s="16"/>
      <c r="C73" s="17"/>
      <c r="D73" s="163" t="s">
        <v>82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7"/>
      <c r="O73" s="17"/>
      <c r="P73" s="11"/>
    </row>
    <row r="74" spans="2:16" x14ac:dyDescent="0.25">
      <c r="B74" s="16"/>
      <c r="C74" s="17"/>
      <c r="D74" s="168"/>
      <c r="E74" s="16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17"/>
      <c r="O74" s="17"/>
      <c r="P74" s="11"/>
    </row>
    <row r="75" spans="2:16" x14ac:dyDescent="0.25">
      <c r="B75" s="16"/>
      <c r="C75" s="17"/>
      <c r="D75" s="47" t="s">
        <v>13</v>
      </c>
      <c r="E75" s="56"/>
      <c r="F75" s="19">
        <v>751.26222448999977</v>
      </c>
      <c r="G75" s="19">
        <v>858.14876160000006</v>
      </c>
      <c r="H75" s="19">
        <v>949.21911571999988</v>
      </c>
      <c r="I75" s="19">
        <v>1128.0479216000001</v>
      </c>
      <c r="J75" s="19">
        <v>1201.67249614</v>
      </c>
      <c r="K75" s="19">
        <v>1375.8940225099996</v>
      </c>
      <c r="L75" s="53">
        <f>+IFERROR(K75/J75-1,0)</f>
        <v>0.14498253636463532</v>
      </c>
      <c r="M75" s="54">
        <f>+K75-J75</f>
        <v>174.22152636999954</v>
      </c>
      <c r="N75" s="17"/>
      <c r="O75" s="17"/>
      <c r="P75" s="11"/>
    </row>
    <row r="76" spans="2:16" x14ac:dyDescent="0.25">
      <c r="B76" s="16"/>
      <c r="C76" s="17"/>
      <c r="D76" s="47" t="s">
        <v>15</v>
      </c>
      <c r="E76" s="56"/>
      <c r="F76" s="19">
        <v>90.921973519999995</v>
      </c>
      <c r="G76" s="19">
        <v>94.726668660000001</v>
      </c>
      <c r="H76" s="19">
        <v>101.89044815</v>
      </c>
      <c r="I76" s="19">
        <v>111.43101227000001</v>
      </c>
      <c r="J76" s="19">
        <v>118.05281624</v>
      </c>
      <c r="K76" s="19">
        <v>132.89150922000002</v>
      </c>
      <c r="L76" s="53">
        <f t="shared" ref="L76:L80" si="8">+IFERROR(K76/J76-1,0)</f>
        <v>0.12569537477050208</v>
      </c>
      <c r="M76" s="54">
        <f t="shared" ref="M76:M80" si="9">+K76-J76</f>
        <v>14.838692980000019</v>
      </c>
      <c r="N76" s="17"/>
      <c r="O76" s="17"/>
      <c r="P76" s="11"/>
    </row>
    <row r="77" spans="2:16" x14ac:dyDescent="0.25">
      <c r="B77" s="16"/>
      <c r="C77" s="17"/>
      <c r="D77" s="47" t="s">
        <v>16</v>
      </c>
      <c r="E77" s="56"/>
      <c r="F77" s="19">
        <v>20.872428190000001</v>
      </c>
      <c r="G77" s="19">
        <v>0.52826732999999992</v>
      </c>
      <c r="H77" s="19">
        <v>0.23903371999999995</v>
      </c>
      <c r="I77" s="19">
        <v>9.6133060000000006E-2</v>
      </c>
      <c r="J77" s="19">
        <v>6.7784481400000001</v>
      </c>
      <c r="K77" s="19">
        <v>12.74306432</v>
      </c>
      <c r="L77" s="53">
        <f t="shared" si="8"/>
        <v>0.87993830694115194</v>
      </c>
      <c r="M77" s="54">
        <f t="shared" si="9"/>
        <v>5.9646161800000002</v>
      </c>
      <c r="N77" s="17"/>
      <c r="O77" s="17"/>
      <c r="P77" s="11"/>
    </row>
    <row r="78" spans="2:16" x14ac:dyDescent="0.25">
      <c r="B78" s="16"/>
      <c r="C78" s="17"/>
      <c r="D78" s="47" t="s">
        <v>17</v>
      </c>
      <c r="E78" s="56"/>
      <c r="F78" s="19">
        <v>25.302642049999996</v>
      </c>
      <c r="G78" s="19">
        <v>18.360990489999999</v>
      </c>
      <c r="H78" s="19">
        <v>18.76546175</v>
      </c>
      <c r="I78" s="19">
        <v>15.678820890000001</v>
      </c>
      <c r="J78" s="19">
        <v>14.87258887</v>
      </c>
      <c r="K78" s="19">
        <v>22.875174619999999</v>
      </c>
      <c r="L78" s="53">
        <f t="shared" si="8"/>
        <v>0.5380761762427444</v>
      </c>
      <c r="M78" s="54">
        <f t="shared" si="9"/>
        <v>8.0025857499999997</v>
      </c>
      <c r="N78" s="17"/>
      <c r="O78" s="17"/>
      <c r="P78" s="11"/>
    </row>
    <row r="79" spans="2:16" x14ac:dyDescent="0.25">
      <c r="B79" s="16"/>
      <c r="C79" s="17"/>
      <c r="D79" s="47" t="s">
        <v>14</v>
      </c>
      <c r="E79" s="56"/>
      <c r="F79" s="19">
        <v>126.55252765</v>
      </c>
      <c r="G79" s="19">
        <v>186.96931834999998</v>
      </c>
      <c r="H79" s="19">
        <v>218.85985315000005</v>
      </c>
      <c r="I79" s="19">
        <v>215.56480686</v>
      </c>
      <c r="J79" s="19">
        <v>247.22666447</v>
      </c>
      <c r="K79" s="19">
        <v>291.90728602000002</v>
      </c>
      <c r="L79" s="53">
        <f t="shared" si="8"/>
        <v>0.18072735659717565</v>
      </c>
      <c r="M79" s="54">
        <f t="shared" si="9"/>
        <v>44.680621550000012</v>
      </c>
      <c r="N79" s="17"/>
      <c r="O79" s="17"/>
      <c r="P79" s="11"/>
    </row>
    <row r="80" spans="2:16" x14ac:dyDescent="0.25">
      <c r="B80" s="16"/>
      <c r="C80" s="17"/>
      <c r="D80" s="47" t="s">
        <v>20</v>
      </c>
      <c r="E80" s="56"/>
      <c r="F80" s="19">
        <f t="shared" ref="F80:J80" si="10">SUM(F75:F79)</f>
        <v>1014.9117958999999</v>
      </c>
      <c r="G80" s="19">
        <f t="shared" si="10"/>
        <v>1158.7340064299999</v>
      </c>
      <c r="H80" s="19">
        <f t="shared" si="10"/>
        <v>1288.9739124899997</v>
      </c>
      <c r="I80" s="19">
        <f t="shared" si="10"/>
        <v>1470.8186946800004</v>
      </c>
      <c r="J80" s="19">
        <f t="shared" si="10"/>
        <v>1588.6030138600001</v>
      </c>
      <c r="K80" s="19">
        <f>SUM(K75:K79)</f>
        <v>1836.3110566899995</v>
      </c>
      <c r="L80" s="53">
        <f t="shared" si="8"/>
        <v>0.15592822163173192</v>
      </c>
      <c r="M80" s="54">
        <f t="shared" si="9"/>
        <v>247.70804282999939</v>
      </c>
      <c r="N80" s="17"/>
      <c r="O80" s="17"/>
      <c r="P80" s="11"/>
    </row>
    <row r="81" spans="2:16" x14ac:dyDescent="0.25">
      <c r="B81" s="16"/>
      <c r="C81" s="17"/>
      <c r="D81" s="164" t="s">
        <v>37</v>
      </c>
      <c r="E81" s="164"/>
      <c r="F81" s="164"/>
      <c r="G81" s="164"/>
      <c r="H81" s="164"/>
      <c r="I81" s="164"/>
      <c r="J81" s="164"/>
      <c r="K81" s="164"/>
      <c r="L81" s="164"/>
      <c r="M81" s="164"/>
      <c r="N81" s="17"/>
      <c r="O81" s="17"/>
      <c r="P81" s="11"/>
    </row>
    <row r="82" spans="2:16" x14ac:dyDescent="0.25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1"/>
    </row>
    <row r="83" spans="2:16" x14ac:dyDescent="0.25">
      <c r="B83" s="16"/>
      <c r="C83" s="17"/>
      <c r="D83" s="17"/>
      <c r="E83" s="17"/>
      <c r="F83" s="17"/>
      <c r="G83" s="17"/>
      <c r="H83" s="17"/>
      <c r="I83" s="3"/>
      <c r="J83" s="3"/>
      <c r="K83" s="3"/>
      <c r="L83" s="3"/>
      <c r="M83" s="3"/>
      <c r="N83" s="3"/>
      <c r="O83" s="17"/>
      <c r="P83" s="11"/>
    </row>
    <row r="84" spans="2:16" x14ac:dyDescent="0.25"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60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8" t="s">
        <v>31</v>
      </c>
      <c r="F88" s="178"/>
      <c r="G88" s="178"/>
      <c r="H88" s="178"/>
      <c r="I88" s="178"/>
      <c r="J88" s="178"/>
      <c r="K88" s="178"/>
      <c r="L88" s="178"/>
      <c r="M88" s="178"/>
      <c r="N88" s="17"/>
      <c r="O88" s="17"/>
      <c r="P88" s="11"/>
    </row>
    <row r="89" spans="2:16" x14ac:dyDescent="0.25">
      <c r="B89" s="16"/>
      <c r="C89" s="17"/>
      <c r="D89" s="17"/>
      <c r="E89" s="181" t="s">
        <v>84</v>
      </c>
      <c r="F89" s="181"/>
      <c r="G89" s="181"/>
      <c r="H89" s="181"/>
      <c r="I89" s="181"/>
      <c r="J89" s="181"/>
      <c r="K89" s="181"/>
      <c r="L89" s="181"/>
      <c r="M89" s="181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2.1056727214788303E-2</v>
      </c>
      <c r="G91" s="89">
        <v>4.2330299003373872E-2</v>
      </c>
      <c r="H91" s="89">
        <v>8.8666938096366096E-2</v>
      </c>
      <c r="I91" s="89">
        <v>2.6509726720892614E-2</v>
      </c>
      <c r="J91" s="89">
        <v>6.0247967587322517E-2</v>
      </c>
      <c r="K91" s="89">
        <v>3.994994699721777E-3</v>
      </c>
      <c r="L91" s="89">
        <v>0.14288856502801203</v>
      </c>
      <c r="M91" s="89">
        <v>2.9145954136634244E-2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2.4735901817402671E-2</v>
      </c>
      <c r="G92" s="89">
        <v>4.8845994303327298E-2</v>
      </c>
      <c r="H92" s="89">
        <v>6.8126122982936799E-2</v>
      </c>
      <c r="I92" s="89">
        <v>7.7559021229567135E-2</v>
      </c>
      <c r="J92" s="89">
        <v>5.9120366934117215E-2</v>
      </c>
      <c r="K92" s="89">
        <v>5.4325658770695692E-3</v>
      </c>
      <c r="L92" s="89">
        <v>8.6913018861223157E-2</v>
      </c>
      <c r="M92" s="89">
        <v>3.138560002719934E-2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3.7008763424332736E-2</v>
      </c>
      <c r="G93" s="89">
        <v>5.4886190250186727E-2</v>
      </c>
      <c r="H93" s="89">
        <v>6.6034365021956989E-2</v>
      </c>
      <c r="I93" s="89">
        <v>0.14086702049187516</v>
      </c>
      <c r="J93" s="89">
        <v>5.0107773964754306E-2</v>
      </c>
      <c r="K93" s="89">
        <v>6.9815358639703697E-3</v>
      </c>
      <c r="L93" s="89">
        <v>4.8873120664945355E-2</v>
      </c>
      <c r="M93" s="89">
        <v>4.1271238231991546E-2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4.3231379578455152E-2</v>
      </c>
      <c r="G94" s="89">
        <v>5.8893692359496895E-2</v>
      </c>
      <c r="H94" s="89">
        <v>5.6385359021047111E-2</v>
      </c>
      <c r="I94" s="89">
        <v>0.25566252445273074</v>
      </c>
      <c r="J94" s="89">
        <v>6.0163806689632081E-2</v>
      </c>
      <c r="K94" s="89">
        <v>8.692650383385056E-3</v>
      </c>
      <c r="L94" s="89">
        <v>8.1352062846573356E-2</v>
      </c>
      <c r="M94" s="89">
        <v>4.6161898060178494E-2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5.0789595317952949E-2</v>
      </c>
      <c r="G95" s="89">
        <v>6.0553468183179172E-2</v>
      </c>
      <c r="H95" s="89">
        <v>6.0700705305924814E-2</v>
      </c>
      <c r="I95" s="89">
        <v>7.6577792275912299E-2</v>
      </c>
      <c r="J95" s="89">
        <v>8.4762473298606353E-2</v>
      </c>
      <c r="K95" s="89">
        <v>1.0659950673537904E-2</v>
      </c>
      <c r="L95" s="89">
        <v>4.2185661435856711E-2</v>
      </c>
      <c r="M95" s="89">
        <v>5.1548389767557878E-2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4.7762543834253039E-2</v>
      </c>
      <c r="G96" s="89">
        <v>5.3581090787353194E-2</v>
      </c>
      <c r="H96" s="89">
        <v>5.4098080746713927E-2</v>
      </c>
      <c r="I96" s="89">
        <v>6.0315630050185635E-2</v>
      </c>
      <c r="J96" s="89">
        <v>7.1176445586651621E-2</v>
      </c>
      <c r="K96" s="89">
        <v>1.3856365853131275E-2</v>
      </c>
      <c r="L96" s="89">
        <v>0.13351205309440356</v>
      </c>
      <c r="M96" s="89">
        <v>4.8457302429561769E-2</v>
      </c>
      <c r="N96" s="17"/>
      <c r="O96" s="17"/>
      <c r="P96" s="11"/>
    </row>
    <row r="97" spans="2:16" x14ac:dyDescent="0.25">
      <c r="B97" s="16"/>
      <c r="C97" s="17"/>
      <c r="D97" s="17"/>
      <c r="E97" s="177" t="s">
        <v>37</v>
      </c>
      <c r="F97" s="177"/>
      <c r="G97" s="177"/>
      <c r="H97" s="177"/>
      <c r="I97" s="177"/>
      <c r="J97" s="177"/>
      <c r="K97" s="177"/>
      <c r="L97" s="177"/>
      <c r="M97" s="17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sortState ref="H35:I47">
    <sortCondition descending="1" ref="H35:H47"/>
  </sortState>
  <mergeCells count="39">
    <mergeCell ref="G14:H16"/>
    <mergeCell ref="B1:P2"/>
    <mergeCell ref="C8:G9"/>
    <mergeCell ref="J8:M9"/>
    <mergeCell ref="G10:H12"/>
    <mergeCell ref="M10:N12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70:M70"/>
    <mergeCell ref="D67:E67"/>
    <mergeCell ref="D68:E68"/>
    <mergeCell ref="D69:E69"/>
    <mergeCell ref="D72:M72"/>
    <mergeCell ref="D74:E74"/>
    <mergeCell ref="D73:M73"/>
    <mergeCell ref="E97:M97"/>
    <mergeCell ref="E88:M88"/>
    <mergeCell ref="E89:M89"/>
    <mergeCell ref="D81:M8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99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82" t="s">
        <v>110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2:16" ht="15" customHeight="1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3" t="s">
        <v>8</v>
      </c>
      <c r="D8" s="173"/>
      <c r="E8" s="173"/>
      <c r="F8" s="173"/>
      <c r="G8" s="173"/>
      <c r="H8" s="3"/>
      <c r="I8" s="3"/>
      <c r="J8" s="173" t="s">
        <v>11</v>
      </c>
      <c r="K8" s="173"/>
      <c r="L8" s="173"/>
      <c r="M8" s="173"/>
      <c r="N8" s="74"/>
      <c r="O8" s="3"/>
      <c r="P8" s="11"/>
    </row>
    <row r="9" spans="2:16" x14ac:dyDescent="0.25">
      <c r="B9" s="16"/>
      <c r="C9" s="173"/>
      <c r="D9" s="173"/>
      <c r="E9" s="173"/>
      <c r="F9" s="173"/>
      <c r="G9" s="173"/>
      <c r="H9" s="3"/>
      <c r="I9" s="3"/>
      <c r="J9" s="173"/>
      <c r="K9" s="173"/>
      <c r="L9" s="173"/>
      <c r="M9" s="173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4" t="s">
        <v>68</v>
      </c>
      <c r="H10" s="175"/>
      <c r="I10" s="78"/>
      <c r="J10" s="3"/>
      <c r="K10" s="65" t="s">
        <v>2</v>
      </c>
      <c r="L10" s="65" t="s">
        <v>10</v>
      </c>
      <c r="M10" s="174" t="s">
        <v>69</v>
      </c>
      <c r="N10" s="175"/>
      <c r="O10" s="3"/>
      <c r="P10" s="11"/>
    </row>
    <row r="11" spans="2:16" x14ac:dyDescent="0.25">
      <c r="B11" s="16"/>
      <c r="C11" s="3"/>
      <c r="D11" s="79">
        <v>2007</v>
      </c>
      <c r="E11" s="80">
        <v>0.21235433234389878</v>
      </c>
      <c r="F11" s="80">
        <v>0.11383990271981609</v>
      </c>
      <c r="G11" s="174"/>
      <c r="H11" s="175"/>
      <c r="I11" s="78"/>
      <c r="J11" s="3"/>
      <c r="K11" s="79">
        <v>2007</v>
      </c>
      <c r="L11" s="80">
        <v>0.1845</v>
      </c>
      <c r="M11" s="174"/>
      <c r="N11" s="175"/>
      <c r="O11" s="3"/>
      <c r="P11" s="11"/>
    </row>
    <row r="12" spans="2:16" x14ac:dyDescent="0.25">
      <c r="B12" s="16"/>
      <c r="C12" s="3"/>
      <c r="D12" s="79">
        <v>2008</v>
      </c>
      <c r="E12" s="80">
        <v>0.26063495622378285</v>
      </c>
      <c r="F12" s="80">
        <v>0.12316820631907195</v>
      </c>
      <c r="G12" s="174"/>
      <c r="H12" s="175"/>
      <c r="I12" s="78"/>
      <c r="J12" s="3"/>
      <c r="K12" s="79">
        <v>2008</v>
      </c>
      <c r="L12" s="80">
        <v>0.2263</v>
      </c>
      <c r="M12" s="174"/>
      <c r="N12" s="175"/>
      <c r="O12" s="3"/>
      <c r="P12" s="11"/>
    </row>
    <row r="13" spans="2:16" x14ac:dyDescent="0.25">
      <c r="B13" s="16"/>
      <c r="C13" s="3"/>
      <c r="D13" s="79">
        <v>2009</v>
      </c>
      <c r="E13" s="80">
        <v>0.27670091031096855</v>
      </c>
      <c r="F13" s="80">
        <v>0.11992875403674014</v>
      </c>
      <c r="G13" s="81"/>
      <c r="H13" s="82"/>
      <c r="I13" s="78"/>
      <c r="J13" s="3"/>
      <c r="K13" s="79">
        <v>2009</v>
      </c>
      <c r="L13" s="80">
        <v>0.25700000000000001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0.28681119186113202</v>
      </c>
      <c r="F14" s="80">
        <v>0.11993247279676904</v>
      </c>
      <c r="G14" s="174" t="s">
        <v>70</v>
      </c>
      <c r="H14" s="175"/>
      <c r="I14" s="83"/>
      <c r="J14" s="3"/>
      <c r="K14" s="79">
        <v>2010</v>
      </c>
      <c r="L14" s="80">
        <v>0.26750000000000002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0.29820580055944484</v>
      </c>
      <c r="F15" s="80">
        <v>0.12935666894012682</v>
      </c>
      <c r="G15" s="174"/>
      <c r="H15" s="175"/>
      <c r="I15" s="83"/>
      <c r="J15" s="3"/>
      <c r="K15" s="79">
        <v>2011</v>
      </c>
      <c r="L15" s="80">
        <v>0.2959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0.32410644802643468</v>
      </c>
      <c r="F16" s="80">
        <v>0.13376875899721263</v>
      </c>
      <c r="G16" s="174"/>
      <c r="H16" s="175"/>
      <c r="I16" s="83"/>
      <c r="J16" s="3"/>
      <c r="K16" s="79">
        <v>2012</v>
      </c>
      <c r="L16" s="80">
        <v>0.31629999999999997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0.34659771578931103</v>
      </c>
      <c r="F17" s="80">
        <v>0.14200137413257466</v>
      </c>
      <c r="G17" s="3"/>
      <c r="H17" s="3"/>
      <c r="I17" s="3"/>
      <c r="J17" s="3"/>
      <c r="K17" s="79">
        <v>2013</v>
      </c>
      <c r="L17" s="80">
        <v>0.32549999999999996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0.34901135948221379</v>
      </c>
      <c r="F18" s="80">
        <v>0.14400025401121652</v>
      </c>
      <c r="G18" s="3"/>
      <c r="H18" s="3"/>
      <c r="I18" s="3"/>
      <c r="J18" s="3"/>
      <c r="K18" s="79">
        <v>2014</v>
      </c>
      <c r="L18" s="80">
        <v>0.3422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0.35290944619352738</v>
      </c>
      <c r="F19" s="80">
        <v>0.14183436346311629</v>
      </c>
      <c r="G19" s="3"/>
      <c r="H19" s="3"/>
      <c r="I19" s="3"/>
      <c r="J19" s="3"/>
      <c r="K19" s="79">
        <v>2015</v>
      </c>
      <c r="L19" s="80">
        <v>0.34630000000000005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0.35728569792303105</v>
      </c>
      <c r="F20" s="80">
        <v>0.1470036110700586</v>
      </c>
      <c r="G20" s="3"/>
      <c r="H20" s="3"/>
      <c r="I20" s="3"/>
      <c r="J20" s="3"/>
      <c r="K20" s="79">
        <v>2016</v>
      </c>
      <c r="L20" s="80">
        <v>0.36280000000000001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9" t="s">
        <v>63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35"/>
      <c r="O26" s="35"/>
      <c r="P26" s="36"/>
    </row>
    <row r="27" spans="2:16" x14ac:dyDescent="0.25">
      <c r="B27" s="34"/>
      <c r="C27" s="163" t="s">
        <v>65</v>
      </c>
      <c r="D27" s="163"/>
      <c r="E27" s="163"/>
      <c r="F27" s="29"/>
      <c r="G27" s="163" t="s">
        <v>64</v>
      </c>
      <c r="H27" s="163"/>
      <c r="I27" s="163"/>
      <c r="J27" s="163"/>
      <c r="K27" s="163"/>
      <c r="L27" s="29"/>
      <c r="M27" s="29"/>
      <c r="N27" s="35"/>
      <c r="O27" s="35"/>
      <c r="P27" s="36"/>
    </row>
    <row r="28" spans="2:16" x14ac:dyDescent="0.25">
      <c r="B28" s="34"/>
      <c r="C28" s="124" t="s">
        <v>60</v>
      </c>
      <c r="D28" s="124" t="s">
        <v>59</v>
      </c>
      <c r="E28" s="124" t="s">
        <v>1</v>
      </c>
      <c r="F28" s="29"/>
      <c r="G28" s="124" t="s">
        <v>60</v>
      </c>
      <c r="H28" s="124" t="s">
        <v>59</v>
      </c>
      <c r="I28" s="124" t="s">
        <v>61</v>
      </c>
      <c r="J28" s="124" t="s">
        <v>1</v>
      </c>
      <c r="K28" s="124" t="s">
        <v>62</v>
      </c>
      <c r="L28" s="29"/>
      <c r="M28" s="124" t="s">
        <v>66</v>
      </c>
      <c r="N28" s="124" t="s">
        <v>67</v>
      </c>
      <c r="O28" s="35"/>
      <c r="P28" s="36"/>
    </row>
    <row r="29" spans="2:16" x14ac:dyDescent="0.25">
      <c r="B29" s="34"/>
      <c r="C29" s="73">
        <v>42552</v>
      </c>
      <c r="D29" s="19">
        <v>1232.8004457300003</v>
      </c>
      <c r="E29" s="19">
        <v>5169.309199190001</v>
      </c>
      <c r="F29" s="29"/>
      <c r="G29" s="73">
        <v>40725</v>
      </c>
      <c r="H29" s="19">
        <v>603.13917000000004</v>
      </c>
      <c r="I29" s="21">
        <f>+H29/H42-1</f>
        <v>9.6348043556213847E-2</v>
      </c>
      <c r="J29" s="19">
        <v>3103.6329599999999</v>
      </c>
      <c r="K29" s="21">
        <f>+J29/J42-1</f>
        <v>0.20587413702752011</v>
      </c>
      <c r="L29" s="29"/>
      <c r="M29" s="19"/>
      <c r="N29" s="86"/>
      <c r="O29" s="35"/>
      <c r="P29" s="36"/>
    </row>
    <row r="30" spans="2:16" x14ac:dyDescent="0.25">
      <c r="B30" s="34"/>
      <c r="C30" s="73">
        <v>42583</v>
      </c>
      <c r="D30" s="19">
        <v>1283.9606288700004</v>
      </c>
      <c r="E30" s="19">
        <v>5230.8226403299996</v>
      </c>
      <c r="F30" s="29"/>
      <c r="G30" s="73">
        <v>40878</v>
      </c>
      <c r="H30" s="19">
        <v>656.60113402000002</v>
      </c>
      <c r="I30" s="21">
        <f t="shared" ref="I30:I40" si="0">+H30/H29-1</f>
        <v>8.8639515851706374E-2</v>
      </c>
      <c r="J30" s="19">
        <v>3062.4129103999999</v>
      </c>
      <c r="K30" s="21">
        <f t="shared" ref="K30:K41" si="1">+J30/J29-1</f>
        <v>-1.3281225625339399E-2</v>
      </c>
      <c r="L30" s="29"/>
      <c r="M30" s="19">
        <v>10481.82</v>
      </c>
      <c r="N30" s="21">
        <f>+H30/M30</f>
        <v>6.2641901312939938E-2</v>
      </c>
      <c r="O30" s="35"/>
      <c r="P30" s="36"/>
    </row>
    <row r="31" spans="2:16" x14ac:dyDescent="0.25">
      <c r="B31" s="34"/>
      <c r="C31" s="73">
        <v>42614</v>
      </c>
      <c r="D31" s="19">
        <v>1318.8251046699997</v>
      </c>
      <c r="E31" s="19">
        <v>5285.4930480999992</v>
      </c>
      <c r="F31" s="29"/>
      <c r="G31" s="73">
        <v>41091</v>
      </c>
      <c r="H31" s="19">
        <v>718.75283282999999</v>
      </c>
      <c r="I31" s="21">
        <f t="shared" si="0"/>
        <v>9.4656703422791866E-2</v>
      </c>
      <c r="J31" s="19">
        <v>3385.2682015099995</v>
      </c>
      <c r="K31" s="21">
        <f t="shared" si="1"/>
        <v>0.10542513389150709</v>
      </c>
      <c r="L31" s="29"/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1331.7606798099996</v>
      </c>
      <c r="E32" s="19">
        <v>5251.3341854800001</v>
      </c>
      <c r="F32" s="29"/>
      <c r="G32" s="73">
        <v>41244</v>
      </c>
      <c r="H32" s="19">
        <v>767.76311415999999</v>
      </c>
      <c r="I32" s="21">
        <f t="shared" si="0"/>
        <v>6.8187948751489591E-2</v>
      </c>
      <c r="J32" s="19">
        <v>3648.9204720899997</v>
      </c>
      <c r="K32" s="21">
        <f t="shared" si="1"/>
        <v>7.7882240013479098E-2</v>
      </c>
      <c r="L32" s="29"/>
      <c r="M32" s="19">
        <v>11509.12</v>
      </c>
      <c r="N32" s="21">
        <f>+H32/M32</f>
        <v>6.6709106704943552E-2</v>
      </c>
      <c r="O32" s="35"/>
      <c r="P32" s="36"/>
    </row>
    <row r="33" spans="2:16" x14ac:dyDescent="0.25">
      <c r="B33" s="34"/>
      <c r="C33" s="73">
        <v>42675</v>
      </c>
      <c r="D33" s="19">
        <v>1467.6698603400007</v>
      </c>
      <c r="E33" s="19">
        <v>5670.8292409100013</v>
      </c>
      <c r="F33" s="29"/>
      <c r="G33" s="73">
        <v>41456</v>
      </c>
      <c r="H33" s="19">
        <v>842.01807343999985</v>
      </c>
      <c r="I33" s="21">
        <f t="shared" si="0"/>
        <v>9.6715976465268527E-2</v>
      </c>
      <c r="J33" s="19">
        <v>3949.0690930899996</v>
      </c>
      <c r="K33" s="21">
        <f t="shared" si="1"/>
        <v>8.2256827271459665E-2</v>
      </c>
      <c r="L33" s="29"/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1340.3693789300005</v>
      </c>
      <c r="E34" s="19">
        <v>5290.2300178000005</v>
      </c>
      <c r="F34" s="29"/>
      <c r="G34" s="73">
        <v>41609</v>
      </c>
      <c r="H34" s="19">
        <v>904.53792772000031</v>
      </c>
      <c r="I34" s="21">
        <f t="shared" si="0"/>
        <v>7.4250014639923867E-2</v>
      </c>
      <c r="J34" s="19">
        <v>3980.113923200001</v>
      </c>
      <c r="K34" s="21">
        <f t="shared" si="1"/>
        <v>7.8613033548395883E-3</v>
      </c>
      <c r="L34" s="29"/>
      <c r="M34" s="19">
        <v>12164.736000000001</v>
      </c>
      <c r="N34" s="21">
        <f>+H34/M34</f>
        <v>7.4357382496422472E-2</v>
      </c>
      <c r="O34" s="35"/>
      <c r="P34" s="36"/>
    </row>
    <row r="35" spans="2:16" x14ac:dyDescent="0.25">
      <c r="B35" s="34"/>
      <c r="C35" s="73">
        <v>42736</v>
      </c>
      <c r="D35" s="19">
        <v>1356.8048796299997</v>
      </c>
      <c r="E35" s="19">
        <v>5292.4861891299997</v>
      </c>
      <c r="F35" s="29"/>
      <c r="G35" s="73">
        <v>41821</v>
      </c>
      <c r="H35" s="19">
        <v>952.88351200000011</v>
      </c>
      <c r="I35" s="21">
        <f t="shared" si="0"/>
        <v>5.3447824351446238E-2</v>
      </c>
      <c r="J35" s="19">
        <v>4293.2632965800003</v>
      </c>
      <c r="K35" s="21">
        <f t="shared" si="1"/>
        <v>7.8678494993487114E-2</v>
      </c>
      <c r="L35" s="29"/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1408.1973232800005</v>
      </c>
      <c r="E36" s="19">
        <v>5336.8480930599999</v>
      </c>
      <c r="F36" s="29"/>
      <c r="G36" s="73">
        <v>41974</v>
      </c>
      <c r="H36" s="19">
        <v>1010.91342228</v>
      </c>
      <c r="I36" s="21">
        <f t="shared" si="0"/>
        <v>6.0899270004369566E-2</v>
      </c>
      <c r="J36" s="19">
        <v>4357.471379489999</v>
      </c>
      <c r="K36" s="21">
        <f t="shared" si="1"/>
        <v>1.4955542782839837E-2</v>
      </c>
      <c r="L36" s="29"/>
      <c r="M36" s="19">
        <v>13052.337</v>
      </c>
      <c r="N36" s="21">
        <f>+H36/M36</f>
        <v>7.7450760142034336E-2</v>
      </c>
      <c r="O36" s="35"/>
      <c r="P36" s="36"/>
    </row>
    <row r="37" spans="2:16" x14ac:dyDescent="0.25">
      <c r="B37" s="34"/>
      <c r="C37" s="73">
        <v>42795</v>
      </c>
      <c r="D37" s="19">
        <v>1409.9275734500002</v>
      </c>
      <c r="E37" s="19">
        <v>5342.2076517599999</v>
      </c>
      <c r="F37" s="29"/>
      <c r="G37" s="73">
        <v>42186</v>
      </c>
      <c r="H37" s="19">
        <v>1116.2388813</v>
      </c>
      <c r="I37" s="21">
        <f t="shared" si="0"/>
        <v>0.1041884069384007</v>
      </c>
      <c r="J37" s="19">
        <v>4802.8148828900012</v>
      </c>
      <c r="K37" s="21">
        <f t="shared" si="1"/>
        <v>0.10220227848108676</v>
      </c>
      <c r="L37" s="29"/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1417.3515294499998</v>
      </c>
      <c r="E38" s="19">
        <v>5413.5540738500003</v>
      </c>
      <c r="F38" s="29"/>
      <c r="G38" s="73">
        <v>42339</v>
      </c>
      <c r="H38" s="19">
        <v>1207.9238789100002</v>
      </c>
      <c r="I38" s="21">
        <f t="shared" si="0"/>
        <v>8.2137434151390298E-2</v>
      </c>
      <c r="J38" s="19">
        <v>4797.2813841200004</v>
      </c>
      <c r="K38" s="21">
        <f t="shared" si="1"/>
        <v>-1.1521365917545046E-3</v>
      </c>
      <c r="L38" s="29"/>
      <c r="M38" s="19">
        <v>14145.825999999999</v>
      </c>
      <c r="N38" s="21">
        <f>+H38/M38</f>
        <v>8.5390833939990515E-2</v>
      </c>
      <c r="O38" s="35"/>
      <c r="P38" s="36"/>
    </row>
    <row r="39" spans="2:16" x14ac:dyDescent="0.25">
      <c r="B39" s="34"/>
      <c r="C39" s="73">
        <v>42856</v>
      </c>
      <c r="D39" s="19">
        <v>1430.79325361</v>
      </c>
      <c r="E39" s="19">
        <v>5499.3368436600003</v>
      </c>
      <c r="F39" s="29"/>
      <c r="G39" s="73">
        <v>42552</v>
      </c>
      <c r="H39" s="19">
        <v>1232.8004457300003</v>
      </c>
      <c r="I39" s="21">
        <f t="shared" si="0"/>
        <v>2.059448219737825E-2</v>
      </c>
      <c r="J39" s="19">
        <v>5169.309199190001</v>
      </c>
      <c r="K39" s="21">
        <f t="shared" si="1"/>
        <v>7.7549717283937003E-2</v>
      </c>
      <c r="L39" s="29"/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1439.2276683899993</v>
      </c>
      <c r="E40" s="19">
        <v>5577.1446800499998</v>
      </c>
      <c r="F40" s="29"/>
      <c r="G40" s="73">
        <v>42705</v>
      </c>
      <c r="H40" s="19">
        <v>1340.3693789300005</v>
      </c>
      <c r="I40" s="21">
        <f t="shared" si="0"/>
        <v>8.7255754629698812E-2</v>
      </c>
      <c r="J40" s="19">
        <v>5290.2300178000005</v>
      </c>
      <c r="K40" s="21">
        <f t="shared" si="1"/>
        <v>2.3392065351584446E-2</v>
      </c>
      <c r="L40" s="35"/>
      <c r="M40" s="19">
        <v>15285.303</v>
      </c>
      <c r="N40" s="21">
        <f>+H40/M40</f>
        <v>8.7690075815310992E-2</v>
      </c>
      <c r="O40" s="35"/>
      <c r="P40" s="36"/>
    </row>
    <row r="41" spans="2:16" x14ac:dyDescent="0.25">
      <c r="B41" s="34"/>
      <c r="C41" s="73">
        <v>42917</v>
      </c>
      <c r="D41" s="19">
        <v>1441.9410788299999</v>
      </c>
      <c r="E41" s="19">
        <v>5645.6461994499996</v>
      </c>
      <c r="F41" s="29"/>
      <c r="G41" s="73">
        <v>42917</v>
      </c>
      <c r="H41" s="19">
        <v>1441.9410788299999</v>
      </c>
      <c r="I41" s="21">
        <f>+H41/H40-1</f>
        <v>7.5778887146081164E-2</v>
      </c>
      <c r="J41" s="19">
        <v>5645.6461994499996</v>
      </c>
      <c r="K41" s="21">
        <f t="shared" si="1"/>
        <v>6.7183502504453152E-2</v>
      </c>
      <c r="L41" s="35"/>
      <c r="M41" s="153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6">
        <v>104.61961838999997</v>
      </c>
      <c r="H42" s="75">
        <v>550.13476199000013</v>
      </c>
      <c r="I42" s="87">
        <f>+(H41/H29)^(1/6)-1</f>
        <v>0.15634740488691001</v>
      </c>
      <c r="J42" s="75">
        <v>2573.7619414000001</v>
      </c>
      <c r="K42" s="87">
        <f>+(J41/J29)^(1/6)-1</f>
        <v>0.10485991444123033</v>
      </c>
      <c r="L42" s="38"/>
      <c r="M42" s="38"/>
      <c r="N42" s="38"/>
      <c r="O42" s="38"/>
      <c r="P42" s="39"/>
    </row>
    <row r="44" spans="2:16" x14ac:dyDescent="0.25">
      <c r="B44" s="14" t="s">
        <v>81</v>
      </c>
      <c r="C44" s="32"/>
      <c r="D44" s="15"/>
      <c r="E44" s="15"/>
      <c r="F44" s="15"/>
      <c r="G44" s="15"/>
      <c r="H44" s="15"/>
      <c r="I44" s="15"/>
      <c r="J44" s="15"/>
      <c r="K44" s="15"/>
      <c r="L44" s="32"/>
      <c r="M44" s="32"/>
      <c r="N44" s="32"/>
      <c r="O44" s="32"/>
      <c r="P44" s="33"/>
    </row>
    <row r="45" spans="2:16" x14ac:dyDescent="0.25">
      <c r="B45" s="34"/>
      <c r="C45" s="35"/>
      <c r="D45" s="17"/>
      <c r="E45" s="17"/>
      <c r="F45" s="17"/>
      <c r="G45" s="17"/>
      <c r="H45" s="17"/>
      <c r="I45" s="17"/>
      <c r="J45" s="17"/>
      <c r="K45" s="17"/>
      <c r="L45" s="35"/>
      <c r="M45" s="35"/>
      <c r="N45" s="35"/>
      <c r="O45" s="35"/>
      <c r="P45" s="36"/>
    </row>
    <row r="46" spans="2:16" x14ac:dyDescent="0.25">
      <c r="B46" s="34"/>
      <c r="C46" s="35"/>
      <c r="D46" s="162" t="s">
        <v>29</v>
      </c>
      <c r="E46" s="162"/>
      <c r="F46" s="162"/>
      <c r="G46" s="162"/>
      <c r="H46" s="162"/>
      <c r="I46" s="162"/>
      <c r="J46" s="162"/>
      <c r="K46" s="162"/>
      <c r="L46" s="35"/>
      <c r="M46" s="35"/>
      <c r="N46" s="35"/>
      <c r="O46" s="35"/>
      <c r="P46" s="36"/>
    </row>
    <row r="47" spans="2:16" x14ac:dyDescent="0.25">
      <c r="B47" s="34"/>
      <c r="C47" s="35"/>
      <c r="D47" s="176" t="s">
        <v>83</v>
      </c>
      <c r="E47" s="176"/>
      <c r="F47" s="176"/>
      <c r="G47" s="176"/>
      <c r="H47" s="176"/>
      <c r="I47" s="176"/>
      <c r="J47" s="176"/>
      <c r="K47" s="176"/>
      <c r="L47" s="35"/>
      <c r="M47" s="35"/>
      <c r="N47" s="35"/>
      <c r="O47" s="35"/>
      <c r="P47" s="36"/>
    </row>
    <row r="48" spans="2:16" ht="48" x14ac:dyDescent="0.25">
      <c r="B48" s="34"/>
      <c r="C48" s="35"/>
      <c r="D48" s="168" t="s">
        <v>28</v>
      </c>
      <c r="E48" s="168"/>
      <c r="F48" s="125" t="s">
        <v>13</v>
      </c>
      <c r="G48" s="125" t="s">
        <v>15</v>
      </c>
      <c r="H48" s="125" t="s">
        <v>16</v>
      </c>
      <c r="I48" s="125" t="s">
        <v>17</v>
      </c>
      <c r="J48" s="125" t="s">
        <v>14</v>
      </c>
      <c r="K48" s="125" t="s">
        <v>20</v>
      </c>
      <c r="L48" s="3"/>
      <c r="M48" s="18" t="s">
        <v>10</v>
      </c>
      <c r="N48" s="35"/>
      <c r="O48" s="35"/>
      <c r="P48" s="36"/>
    </row>
    <row r="49" spans="2:16" x14ac:dyDescent="0.25">
      <c r="B49" s="34"/>
      <c r="C49" s="35"/>
      <c r="D49" s="161" t="s">
        <v>21</v>
      </c>
      <c r="E49" s="161"/>
      <c r="F49" s="19">
        <v>127.00664545999999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127.00664545999999</v>
      </c>
      <c r="L49" s="3"/>
      <c r="M49" s="21">
        <f>+K49/K$56</f>
        <v>2.2496387653971831E-2</v>
      </c>
      <c r="N49" s="35"/>
      <c r="O49" s="35"/>
      <c r="P49" s="36"/>
    </row>
    <row r="50" spans="2:16" x14ac:dyDescent="0.25">
      <c r="B50" s="41"/>
      <c r="C50" s="42"/>
      <c r="D50" s="161" t="s">
        <v>22</v>
      </c>
      <c r="E50" s="161"/>
      <c r="F50" s="19">
        <v>601.81669241999998</v>
      </c>
      <c r="G50" s="19">
        <v>29.259749530000001</v>
      </c>
      <c r="H50" s="19">
        <v>0</v>
      </c>
      <c r="I50" s="19">
        <v>0</v>
      </c>
      <c r="J50" s="19">
        <v>1.39316748</v>
      </c>
      <c r="K50" s="20">
        <f t="shared" si="2"/>
        <v>632.46960942999999</v>
      </c>
      <c r="L50" s="3"/>
      <c r="M50" s="21">
        <f t="shared" ref="M50:M56" si="3">+K50/K$56</f>
        <v>0.11202785068104609</v>
      </c>
      <c r="N50" s="42"/>
      <c r="O50" s="42"/>
      <c r="P50" s="43"/>
    </row>
    <row r="51" spans="2:16" x14ac:dyDescent="0.25">
      <c r="B51" s="34"/>
      <c r="C51" s="29"/>
      <c r="D51" s="161" t="s">
        <v>23</v>
      </c>
      <c r="E51" s="161"/>
      <c r="F51" s="19">
        <v>983.43469658000015</v>
      </c>
      <c r="G51" s="19">
        <v>236.76816440000002</v>
      </c>
      <c r="H51" s="19">
        <v>0.3001318</v>
      </c>
      <c r="I51" s="19">
        <v>9.7643400000000005E-2</v>
      </c>
      <c r="J51" s="19">
        <v>2.9150329999999993</v>
      </c>
      <c r="K51" s="20">
        <f t="shared" si="2"/>
        <v>1223.51566918</v>
      </c>
      <c r="L51" s="3"/>
      <c r="M51" s="21">
        <f t="shared" si="3"/>
        <v>0.21671844567574836</v>
      </c>
      <c r="N51" s="29"/>
      <c r="O51" s="29"/>
      <c r="P51" s="36"/>
    </row>
    <row r="52" spans="2:16" x14ac:dyDescent="0.25">
      <c r="B52" s="34"/>
      <c r="C52" s="29"/>
      <c r="D52" s="161" t="s">
        <v>24</v>
      </c>
      <c r="E52" s="161"/>
      <c r="F52" s="19">
        <v>562.59950719000005</v>
      </c>
      <c r="G52" s="19">
        <v>337.10688119000002</v>
      </c>
      <c r="H52" s="19">
        <v>20.700949909999999</v>
      </c>
      <c r="I52" s="19">
        <v>14.271058830000001</v>
      </c>
      <c r="J52" s="19">
        <v>45.955730989999999</v>
      </c>
      <c r="K52" s="20">
        <f t="shared" si="2"/>
        <v>980.63412811000012</v>
      </c>
      <c r="L52" s="3"/>
      <c r="M52" s="21">
        <f t="shared" si="3"/>
        <v>0.17369741097228758</v>
      </c>
      <c r="N52" s="29"/>
      <c r="O52" s="29"/>
      <c r="P52" s="36"/>
    </row>
    <row r="53" spans="2:16" x14ac:dyDescent="0.25">
      <c r="B53" s="34"/>
      <c r="C53" s="29"/>
      <c r="D53" s="161" t="s">
        <v>25</v>
      </c>
      <c r="E53" s="161"/>
      <c r="F53" s="19">
        <v>144.64942854</v>
      </c>
      <c r="G53" s="19">
        <v>140.09252551</v>
      </c>
      <c r="H53" s="19">
        <v>21.454777290000003</v>
      </c>
      <c r="I53" s="19">
        <v>40.91852334</v>
      </c>
      <c r="J53" s="19">
        <v>64.054864449999997</v>
      </c>
      <c r="K53" s="20">
        <f t="shared" si="2"/>
        <v>411.17011912999999</v>
      </c>
      <c r="L53" s="3"/>
      <c r="M53" s="21">
        <f t="shared" si="3"/>
        <v>7.2829593744300911E-2</v>
      </c>
      <c r="N53" s="29"/>
      <c r="O53" s="29"/>
      <c r="P53" s="36"/>
    </row>
    <row r="54" spans="2:16" x14ac:dyDescent="0.25">
      <c r="B54" s="34"/>
      <c r="C54" s="29"/>
      <c r="D54" s="161" t="s">
        <v>26</v>
      </c>
      <c r="E54" s="161"/>
      <c r="F54" s="19">
        <v>1092.79293624</v>
      </c>
      <c r="G54" s="19">
        <v>60.801549030000004</v>
      </c>
      <c r="H54" s="19">
        <v>23.171065289999998</v>
      </c>
      <c r="I54" s="19">
        <v>31.55818425</v>
      </c>
      <c r="J54" s="19">
        <v>233.61734401999996</v>
      </c>
      <c r="K54" s="149">
        <f t="shared" si="2"/>
        <v>1441.9410788299999</v>
      </c>
      <c r="L54" s="3"/>
      <c r="M54" s="21">
        <f t="shared" si="3"/>
        <v>0.25540762348346835</v>
      </c>
      <c r="N54" s="29"/>
      <c r="O54" s="29"/>
      <c r="P54" s="36"/>
    </row>
    <row r="55" spans="2:16" x14ac:dyDescent="0.25">
      <c r="B55" s="34"/>
      <c r="C55" s="29"/>
      <c r="D55" s="161" t="s">
        <v>27</v>
      </c>
      <c r="E55" s="161"/>
      <c r="F55" s="19">
        <v>782.02736831000027</v>
      </c>
      <c r="G55" s="19">
        <v>41.293585910000004</v>
      </c>
      <c r="H55" s="19">
        <v>0.17830747</v>
      </c>
      <c r="I55" s="19">
        <v>0</v>
      </c>
      <c r="J55" s="19">
        <v>5.4096876200000006</v>
      </c>
      <c r="K55" s="20">
        <f t="shared" si="2"/>
        <v>828.90894931000037</v>
      </c>
      <c r="L55" s="3"/>
      <c r="M55" s="21">
        <f t="shared" si="3"/>
        <v>0.14682268778917687</v>
      </c>
      <c r="N55" s="29"/>
      <c r="O55" s="29"/>
      <c r="P55" s="36"/>
    </row>
    <row r="56" spans="2:16" x14ac:dyDescent="0.25">
      <c r="B56" s="34"/>
      <c r="C56" s="29"/>
      <c r="D56" s="161" t="s">
        <v>20</v>
      </c>
      <c r="E56" s="161"/>
      <c r="F56" s="20">
        <f t="shared" ref="F56:K56" si="4">SUM(F49:F55)</f>
        <v>4294.3272747400006</v>
      </c>
      <c r="G56" s="20">
        <f t="shared" si="4"/>
        <v>845.3224555700001</v>
      </c>
      <c r="H56" s="20">
        <f t="shared" si="4"/>
        <v>65.805231759999998</v>
      </c>
      <c r="I56" s="20">
        <f t="shared" si="4"/>
        <v>86.84540982</v>
      </c>
      <c r="J56" s="20">
        <f t="shared" si="4"/>
        <v>353.34582755999998</v>
      </c>
      <c r="K56" s="149">
        <f t="shared" si="4"/>
        <v>5645.6461994500005</v>
      </c>
      <c r="L56" s="48"/>
      <c r="M56" s="24">
        <f t="shared" si="3"/>
        <v>1</v>
      </c>
      <c r="N56" s="3"/>
      <c r="O56" s="29"/>
      <c r="P56" s="36"/>
    </row>
    <row r="57" spans="2:16" x14ac:dyDescent="0.25">
      <c r="B57" s="34"/>
      <c r="C57" s="29"/>
      <c r="D57" s="3"/>
      <c r="E57" s="17"/>
      <c r="F57" s="57"/>
      <c r="G57" s="17"/>
      <c r="H57" s="17"/>
      <c r="I57" s="3"/>
      <c r="J57" s="3"/>
      <c r="K57" s="3"/>
      <c r="L57" s="3"/>
      <c r="M57" s="3"/>
      <c r="N57" s="3"/>
      <c r="O57" s="29"/>
      <c r="P57" s="36"/>
    </row>
    <row r="58" spans="2:16" x14ac:dyDescent="0.25">
      <c r="B58" s="34"/>
      <c r="C58" s="29"/>
      <c r="D58" s="3"/>
      <c r="E58" s="17"/>
      <c r="F58" s="57"/>
      <c r="G58" s="17"/>
      <c r="H58" s="17"/>
      <c r="I58" s="3"/>
      <c r="J58" s="3"/>
      <c r="K58" s="3"/>
      <c r="L58" s="3"/>
      <c r="M58" s="3"/>
      <c r="N58" s="3"/>
      <c r="O58" s="29"/>
      <c r="P58" s="36"/>
    </row>
    <row r="59" spans="2:16" x14ac:dyDescent="0.25">
      <c r="B59" s="34"/>
      <c r="C59" s="29"/>
      <c r="D59" s="162" t="s">
        <v>30</v>
      </c>
      <c r="E59" s="162"/>
      <c r="F59" s="162"/>
      <c r="G59" s="162"/>
      <c r="H59" s="162"/>
      <c r="I59" s="162"/>
      <c r="J59" s="162"/>
      <c r="K59" s="162"/>
      <c r="L59" s="162"/>
      <c r="M59" s="162"/>
      <c r="N59" s="3"/>
      <c r="O59" s="29"/>
      <c r="P59" s="36"/>
    </row>
    <row r="60" spans="2:16" x14ac:dyDescent="0.25">
      <c r="B60" s="34"/>
      <c r="C60" s="29"/>
      <c r="D60" s="163" t="s">
        <v>82</v>
      </c>
      <c r="E60" s="163"/>
      <c r="F60" s="163"/>
      <c r="G60" s="163"/>
      <c r="H60" s="163"/>
      <c r="I60" s="163"/>
      <c r="J60" s="163"/>
      <c r="K60" s="163"/>
      <c r="L60" s="163"/>
      <c r="M60" s="163"/>
      <c r="N60" s="3"/>
      <c r="O60" s="29"/>
      <c r="P60" s="36"/>
    </row>
    <row r="61" spans="2:16" x14ac:dyDescent="0.25">
      <c r="B61" s="34"/>
      <c r="C61" s="29"/>
      <c r="D61" s="168"/>
      <c r="E61" s="16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3"/>
      <c r="O61" s="29"/>
      <c r="P61" s="36"/>
    </row>
    <row r="62" spans="2:16" x14ac:dyDescent="0.25">
      <c r="B62" s="34"/>
      <c r="C62" s="29"/>
      <c r="D62" s="167" t="s">
        <v>21</v>
      </c>
      <c r="E62" s="167"/>
      <c r="F62" s="19">
        <v>152.92732712999998</v>
      </c>
      <c r="G62" s="19">
        <v>171.67418069000004</v>
      </c>
      <c r="H62" s="19">
        <v>138.96406679999998</v>
      </c>
      <c r="I62" s="19">
        <v>225.80749849000003</v>
      </c>
      <c r="J62" s="19">
        <v>76.409514049999999</v>
      </c>
      <c r="K62" s="19">
        <v>127.00664545999999</v>
      </c>
      <c r="L62" s="53">
        <f>+IFERROR(K62/J62-1,0)</f>
        <v>0.66218365656521261</v>
      </c>
      <c r="M62" s="127">
        <f>+K62-J62</f>
        <v>50.597131409999989</v>
      </c>
      <c r="N62" s="3"/>
      <c r="O62" s="29"/>
      <c r="P62" s="36"/>
    </row>
    <row r="63" spans="2:16" x14ac:dyDescent="0.25">
      <c r="B63" s="34"/>
      <c r="C63" s="29"/>
      <c r="D63" s="161" t="s">
        <v>22</v>
      </c>
      <c r="E63" s="161"/>
      <c r="F63" s="19">
        <v>318.83462360999999</v>
      </c>
      <c r="G63" s="19">
        <v>383.90211179999989</v>
      </c>
      <c r="H63" s="19">
        <v>394.82990952</v>
      </c>
      <c r="I63" s="19">
        <v>473.80154129000005</v>
      </c>
      <c r="J63" s="19">
        <v>624.54807310000001</v>
      </c>
      <c r="K63" s="19">
        <v>632.46960942999999</v>
      </c>
      <c r="L63" s="53">
        <f t="shared" ref="L63:L69" si="5">+IFERROR(K63/J63-1,0)</f>
        <v>1.268362944533763E-2</v>
      </c>
      <c r="M63" s="127">
        <f t="shared" ref="M63:M69" si="6">+K63-J63</f>
        <v>7.9215363299999808</v>
      </c>
      <c r="N63" s="3"/>
      <c r="O63" s="29"/>
      <c r="P63" s="36"/>
    </row>
    <row r="64" spans="2:16" x14ac:dyDescent="0.25">
      <c r="B64" s="34"/>
      <c r="C64" s="29"/>
      <c r="D64" s="161" t="s">
        <v>23</v>
      </c>
      <c r="E64" s="161"/>
      <c r="F64" s="19">
        <v>678.73212250999995</v>
      </c>
      <c r="G64" s="19">
        <v>856.29132591999974</v>
      </c>
      <c r="H64" s="19">
        <v>1006.9721341599999</v>
      </c>
      <c r="I64" s="19">
        <v>1056.6187893100002</v>
      </c>
      <c r="J64" s="19">
        <v>1138.6116184100001</v>
      </c>
      <c r="K64" s="19">
        <v>1223.5156691800003</v>
      </c>
      <c r="L64" s="53">
        <f t="shared" si="5"/>
        <v>7.4568052351831282E-2</v>
      </c>
      <c r="M64" s="127">
        <f t="shared" si="6"/>
        <v>84.90405077000014</v>
      </c>
      <c r="N64" s="3"/>
      <c r="O64" s="29"/>
      <c r="P64" s="36"/>
    </row>
    <row r="65" spans="2:16" x14ac:dyDescent="0.25">
      <c r="B65" s="34"/>
      <c r="C65" s="29"/>
      <c r="D65" s="161" t="s">
        <v>24</v>
      </c>
      <c r="E65" s="161"/>
      <c r="F65" s="19">
        <v>736.77494598999965</v>
      </c>
      <c r="G65" s="19">
        <v>770.05483711000022</v>
      </c>
      <c r="H65" s="19">
        <v>752.62171238999997</v>
      </c>
      <c r="I65" s="19">
        <v>758.41188475000013</v>
      </c>
      <c r="J65" s="19">
        <v>913.50049118999993</v>
      </c>
      <c r="K65" s="19">
        <v>980.63412811000001</v>
      </c>
      <c r="L65" s="53">
        <f t="shared" si="5"/>
        <v>7.3490531825052718E-2</v>
      </c>
      <c r="M65" s="127">
        <f t="shared" si="6"/>
        <v>67.133636920000072</v>
      </c>
      <c r="N65" s="3"/>
      <c r="O65" s="29"/>
      <c r="P65" s="36"/>
    </row>
    <row r="66" spans="2:16" x14ac:dyDescent="0.25">
      <c r="B66" s="34"/>
      <c r="C66" s="29"/>
      <c r="D66" s="161" t="s">
        <v>25</v>
      </c>
      <c r="E66" s="161"/>
      <c r="F66" s="19">
        <v>343.87121347999999</v>
      </c>
      <c r="G66" s="19">
        <v>333.52196347999995</v>
      </c>
      <c r="H66" s="19">
        <v>334.91933748000002</v>
      </c>
      <c r="I66" s="19">
        <v>353.02933912999998</v>
      </c>
      <c r="J66" s="19">
        <v>388.55591269000007</v>
      </c>
      <c r="K66" s="19">
        <v>411.17011912999999</v>
      </c>
      <c r="L66" s="53">
        <f t="shared" si="5"/>
        <v>5.8200649382582181E-2</v>
      </c>
      <c r="M66" s="127">
        <f t="shared" si="6"/>
        <v>22.614206439999919</v>
      </c>
      <c r="N66" s="3"/>
      <c r="O66" s="29"/>
      <c r="P66" s="36"/>
    </row>
    <row r="67" spans="2:16" x14ac:dyDescent="0.25">
      <c r="B67" s="34"/>
      <c r="C67" s="29"/>
      <c r="D67" s="161" t="s">
        <v>26</v>
      </c>
      <c r="E67" s="161"/>
      <c r="F67" s="128">
        <v>718.75283282999999</v>
      </c>
      <c r="G67" s="128">
        <v>842.01807343999985</v>
      </c>
      <c r="H67" s="128">
        <v>952.88351200000011</v>
      </c>
      <c r="I67" s="128">
        <v>1116.2388813</v>
      </c>
      <c r="J67" s="128">
        <v>1232.8004457300003</v>
      </c>
      <c r="K67" s="128">
        <v>1441.9410788299999</v>
      </c>
      <c r="L67" s="129">
        <f t="shared" si="5"/>
        <v>0.16964678575871006</v>
      </c>
      <c r="M67" s="130">
        <f t="shared" si="6"/>
        <v>209.1406330999996</v>
      </c>
      <c r="N67" s="3"/>
      <c r="O67" s="29"/>
      <c r="P67" s="36"/>
    </row>
    <row r="68" spans="2:16" x14ac:dyDescent="0.25">
      <c r="B68" s="34"/>
      <c r="C68" s="29"/>
      <c r="D68" s="161" t="s">
        <v>27</v>
      </c>
      <c r="E68" s="161"/>
      <c r="F68" s="19">
        <v>435.37513595999997</v>
      </c>
      <c r="G68" s="19">
        <v>591.60660065000002</v>
      </c>
      <c r="H68" s="19">
        <v>712.07262423000009</v>
      </c>
      <c r="I68" s="19">
        <v>818.90694862000009</v>
      </c>
      <c r="J68" s="19">
        <v>794.88314401999992</v>
      </c>
      <c r="K68" s="19">
        <v>828.90894931000025</v>
      </c>
      <c r="L68" s="53">
        <f t="shared" si="5"/>
        <v>4.2806047085009347E-2</v>
      </c>
      <c r="M68" s="127">
        <f t="shared" si="6"/>
        <v>34.025805290000335</v>
      </c>
      <c r="N68" s="3"/>
      <c r="O68" s="29"/>
      <c r="P68" s="36"/>
    </row>
    <row r="69" spans="2:16" x14ac:dyDescent="0.25">
      <c r="B69" s="34"/>
      <c r="C69" s="29"/>
      <c r="D69" s="161" t="s">
        <v>20</v>
      </c>
      <c r="E69" s="161"/>
      <c r="F69" s="19">
        <f t="shared" ref="F69:J69" si="7">SUM(F62:F68)</f>
        <v>3385.2682015099995</v>
      </c>
      <c r="G69" s="19">
        <f t="shared" si="7"/>
        <v>3949.0690930899996</v>
      </c>
      <c r="H69" s="19">
        <f t="shared" si="7"/>
        <v>4293.2632965800003</v>
      </c>
      <c r="I69" s="19">
        <f t="shared" si="7"/>
        <v>4802.8148828900012</v>
      </c>
      <c r="J69" s="19">
        <f t="shared" si="7"/>
        <v>5169.309199190001</v>
      </c>
      <c r="K69" s="128">
        <f>SUM(K62:K68)</f>
        <v>5645.6461994499996</v>
      </c>
      <c r="L69" s="53">
        <f t="shared" si="5"/>
        <v>9.2147128737170014E-2</v>
      </c>
      <c r="M69" s="127">
        <f t="shared" si="6"/>
        <v>476.3370002599986</v>
      </c>
      <c r="N69" s="3"/>
      <c r="O69" s="29"/>
      <c r="P69" s="36"/>
    </row>
    <row r="70" spans="2:16" x14ac:dyDescent="0.25">
      <c r="B70" s="34"/>
      <c r="C70" s="35"/>
      <c r="D70" s="164" t="s">
        <v>37</v>
      </c>
      <c r="E70" s="164"/>
      <c r="F70" s="164"/>
      <c r="G70" s="164"/>
      <c r="H70" s="164"/>
      <c r="I70" s="164"/>
      <c r="J70" s="164"/>
      <c r="K70" s="164"/>
      <c r="L70" s="164"/>
      <c r="M70" s="164"/>
      <c r="N70" s="17"/>
      <c r="O70" s="35"/>
      <c r="P70" s="36"/>
    </row>
    <row r="71" spans="2:16" x14ac:dyDescent="0.25">
      <c r="B71" s="34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5"/>
      <c r="P71" s="36"/>
    </row>
    <row r="72" spans="2:16" x14ac:dyDescent="0.25">
      <c r="B72" s="34"/>
      <c r="C72" s="35"/>
      <c r="D72" s="162" t="s">
        <v>49</v>
      </c>
      <c r="E72" s="162"/>
      <c r="F72" s="162"/>
      <c r="G72" s="162"/>
      <c r="H72" s="162"/>
      <c r="I72" s="162"/>
      <c r="J72" s="162"/>
      <c r="K72" s="162"/>
      <c r="L72" s="162"/>
      <c r="M72" s="162"/>
      <c r="N72" s="17"/>
      <c r="O72" s="35"/>
      <c r="P72" s="36"/>
    </row>
    <row r="73" spans="2:16" x14ac:dyDescent="0.25">
      <c r="B73" s="34"/>
      <c r="C73" s="35"/>
      <c r="D73" s="163" t="s">
        <v>82</v>
      </c>
      <c r="E73" s="163"/>
      <c r="F73" s="163"/>
      <c r="G73" s="163"/>
      <c r="H73" s="163"/>
      <c r="I73" s="163"/>
      <c r="J73" s="163"/>
      <c r="K73" s="163"/>
      <c r="L73" s="163"/>
      <c r="M73" s="163"/>
      <c r="N73" s="17"/>
      <c r="O73" s="35"/>
      <c r="P73" s="36"/>
    </row>
    <row r="74" spans="2:16" x14ac:dyDescent="0.25">
      <c r="B74" s="34"/>
      <c r="C74" s="35"/>
      <c r="D74" s="168"/>
      <c r="E74" s="16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17"/>
      <c r="O74" s="35"/>
      <c r="P74" s="36"/>
    </row>
    <row r="75" spans="2:16" x14ac:dyDescent="0.25">
      <c r="B75" s="34"/>
      <c r="C75" s="35"/>
      <c r="D75" s="47" t="s">
        <v>13</v>
      </c>
      <c r="E75" s="56"/>
      <c r="F75" s="19">
        <v>558.08065767000005</v>
      </c>
      <c r="G75" s="19">
        <v>652.45823027999984</v>
      </c>
      <c r="H75" s="19">
        <v>732.00608392000004</v>
      </c>
      <c r="I75" s="19">
        <v>887.66908231999992</v>
      </c>
      <c r="J75" s="19">
        <v>959.00117267999985</v>
      </c>
      <c r="K75" s="19">
        <v>1092.79293624</v>
      </c>
      <c r="L75" s="53">
        <f>+IFERROR(K75/J75-1,0)</f>
        <v>0.13951157451258278</v>
      </c>
      <c r="M75" s="54">
        <f>+K75-J75</f>
        <v>133.79176356000016</v>
      </c>
      <c r="N75" s="17"/>
      <c r="O75" s="35"/>
      <c r="P75" s="36"/>
    </row>
    <row r="76" spans="2:16" x14ac:dyDescent="0.25">
      <c r="B76" s="34"/>
      <c r="C76" s="35"/>
      <c r="D76" s="47" t="s">
        <v>15</v>
      </c>
      <c r="E76" s="56"/>
      <c r="F76" s="19">
        <v>50.181627119999995</v>
      </c>
      <c r="G76" s="19">
        <v>40.947347199999996</v>
      </c>
      <c r="H76" s="19">
        <v>37.534915599999998</v>
      </c>
      <c r="I76" s="19">
        <v>40.02645493</v>
      </c>
      <c r="J76" s="19">
        <v>40.819758400000005</v>
      </c>
      <c r="K76" s="19">
        <v>60.801549030000004</v>
      </c>
      <c r="L76" s="53">
        <f t="shared" ref="L76:L80" si="8">+IFERROR(K76/J76-1,0)</f>
        <v>0.48951271181458034</v>
      </c>
      <c r="M76" s="54">
        <f t="shared" ref="M76:M80" si="9">+K76-J76</f>
        <v>19.981790629999999</v>
      </c>
      <c r="N76" s="17"/>
      <c r="O76" s="35"/>
      <c r="P76" s="36"/>
    </row>
    <row r="77" spans="2:16" x14ac:dyDescent="0.25">
      <c r="B77" s="34"/>
      <c r="C77" s="35"/>
      <c r="D77" s="47" t="s">
        <v>16</v>
      </c>
      <c r="E77" s="56"/>
      <c r="F77" s="19">
        <v>4.7539956700000001</v>
      </c>
      <c r="G77" s="19">
        <v>3.9315856500000002</v>
      </c>
      <c r="H77" s="19">
        <v>3.6166604199999997</v>
      </c>
      <c r="I77" s="19">
        <v>3.0194040000000002</v>
      </c>
      <c r="J77" s="19">
        <v>15.322850539999999</v>
      </c>
      <c r="K77" s="19">
        <v>23.171065289999998</v>
      </c>
      <c r="L77" s="53">
        <f t="shared" si="8"/>
        <v>0.5121902566048262</v>
      </c>
      <c r="M77" s="54">
        <f t="shared" si="9"/>
        <v>7.8482147499999986</v>
      </c>
      <c r="N77" s="17"/>
      <c r="O77" s="35"/>
      <c r="P77" s="36"/>
    </row>
    <row r="78" spans="2:16" x14ac:dyDescent="0.25">
      <c r="B78" s="34"/>
      <c r="C78" s="35"/>
      <c r="D78" s="47" t="s">
        <v>17</v>
      </c>
      <c r="E78" s="56"/>
      <c r="F78" s="19">
        <v>12.628457099999999</v>
      </c>
      <c r="G78" s="19">
        <v>16.380070449999998</v>
      </c>
      <c r="H78" s="19">
        <v>22.252587289999997</v>
      </c>
      <c r="I78" s="19">
        <v>24.718250179999998</v>
      </c>
      <c r="J78" s="19">
        <v>26.015474170000001</v>
      </c>
      <c r="K78" s="19">
        <v>31.55818425</v>
      </c>
      <c r="L78" s="53">
        <f t="shared" si="8"/>
        <v>0.21305435541096651</v>
      </c>
      <c r="M78" s="54">
        <f t="shared" si="9"/>
        <v>5.5427100799999991</v>
      </c>
      <c r="N78" s="17"/>
      <c r="O78" s="35"/>
      <c r="P78" s="36"/>
    </row>
    <row r="79" spans="2:16" x14ac:dyDescent="0.25">
      <c r="B79" s="34"/>
      <c r="C79" s="35"/>
      <c r="D79" s="47" t="s">
        <v>14</v>
      </c>
      <c r="E79" s="56"/>
      <c r="F79" s="19">
        <v>93.108095269999993</v>
      </c>
      <c r="G79" s="19">
        <v>128.30083986</v>
      </c>
      <c r="H79" s="19">
        <v>157.47326477000007</v>
      </c>
      <c r="I79" s="19">
        <v>160.80568986999998</v>
      </c>
      <c r="J79" s="19">
        <v>191.64118994</v>
      </c>
      <c r="K79" s="19">
        <v>233.61734401999996</v>
      </c>
      <c r="L79" s="53">
        <f t="shared" si="8"/>
        <v>0.21903513588671664</v>
      </c>
      <c r="M79" s="54">
        <f t="shared" si="9"/>
        <v>41.976154079999958</v>
      </c>
      <c r="N79" s="17"/>
      <c r="O79" s="35"/>
      <c r="P79" s="36"/>
    </row>
    <row r="80" spans="2:16" x14ac:dyDescent="0.25">
      <c r="B80" s="34"/>
      <c r="C80" s="35"/>
      <c r="D80" s="47" t="s">
        <v>20</v>
      </c>
      <c r="E80" s="56"/>
      <c r="F80" s="19">
        <f t="shared" ref="F80:J80" si="10">SUM(F75:F79)</f>
        <v>718.7528328300001</v>
      </c>
      <c r="G80" s="19">
        <f t="shared" si="10"/>
        <v>842.01807343999974</v>
      </c>
      <c r="H80" s="19">
        <f t="shared" si="10"/>
        <v>952.88351200000011</v>
      </c>
      <c r="I80" s="19">
        <f t="shared" si="10"/>
        <v>1116.2388813</v>
      </c>
      <c r="J80" s="19">
        <f t="shared" si="10"/>
        <v>1232.8004457299999</v>
      </c>
      <c r="K80" s="19">
        <f>SUM(K75:K79)</f>
        <v>1441.9410788299999</v>
      </c>
      <c r="L80" s="53">
        <f t="shared" si="8"/>
        <v>0.16964678575871051</v>
      </c>
      <c r="M80" s="54">
        <f t="shared" si="9"/>
        <v>209.14063310000006</v>
      </c>
      <c r="N80" s="17"/>
      <c r="O80" s="35"/>
      <c r="P80" s="36"/>
    </row>
    <row r="81" spans="2:16" x14ac:dyDescent="0.25">
      <c r="B81" s="34"/>
      <c r="C81" s="35"/>
      <c r="D81" s="164" t="s">
        <v>37</v>
      </c>
      <c r="E81" s="164"/>
      <c r="F81" s="164"/>
      <c r="G81" s="164"/>
      <c r="H81" s="164"/>
      <c r="I81" s="164"/>
      <c r="J81" s="164"/>
      <c r="K81" s="164"/>
      <c r="L81" s="164"/>
      <c r="M81" s="164"/>
      <c r="N81" s="17"/>
      <c r="O81" s="35"/>
      <c r="P81" s="36"/>
    </row>
    <row r="82" spans="2:16" x14ac:dyDescent="0.25">
      <c r="B82" s="34"/>
      <c r="C82" s="3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35"/>
      <c r="P82" s="36"/>
    </row>
    <row r="83" spans="2:16" x14ac:dyDescent="0.25">
      <c r="B83" s="34"/>
      <c r="C83" s="35"/>
      <c r="D83" s="17"/>
      <c r="E83" s="17"/>
      <c r="F83" s="17"/>
      <c r="G83" s="17"/>
      <c r="H83" s="17"/>
      <c r="I83" s="3"/>
      <c r="J83" s="3"/>
      <c r="K83" s="3"/>
      <c r="L83" s="3"/>
      <c r="M83" s="3"/>
      <c r="N83" s="3"/>
      <c r="O83" s="35"/>
      <c r="P83" s="36"/>
    </row>
    <row r="84" spans="2:16" x14ac:dyDescent="0.2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8" t="s">
        <v>31</v>
      </c>
      <c r="F88" s="178"/>
      <c r="G88" s="178"/>
      <c r="H88" s="178"/>
      <c r="I88" s="178"/>
      <c r="J88" s="178"/>
      <c r="K88" s="178"/>
      <c r="L88" s="178"/>
      <c r="M88" s="178"/>
      <c r="N88" s="17"/>
      <c r="O88" s="17"/>
      <c r="P88" s="11"/>
    </row>
    <row r="89" spans="2:16" x14ac:dyDescent="0.25">
      <c r="B89" s="16"/>
      <c r="C89" s="17"/>
      <c r="D89" s="17"/>
      <c r="E89" s="181" t="s">
        <v>84</v>
      </c>
      <c r="F89" s="181"/>
      <c r="G89" s="181"/>
      <c r="H89" s="181"/>
      <c r="I89" s="181"/>
      <c r="J89" s="181"/>
      <c r="K89" s="181"/>
      <c r="L89" s="181"/>
      <c r="M89" s="181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3.0366243329335116E-2</v>
      </c>
      <c r="G91" s="89">
        <v>3.9520694969503452E-2</v>
      </c>
      <c r="H91" s="89">
        <v>6.3281930233587982E-2</v>
      </c>
      <c r="I91" s="89">
        <v>5.8067204471757103E-2</v>
      </c>
      <c r="J91" s="89">
        <v>8.1214754081880156E-2</v>
      </c>
      <c r="K91" s="89">
        <v>4.0963660333749249E-3</v>
      </c>
      <c r="L91" s="89">
        <v>2.9069984464143307E-2</v>
      </c>
      <c r="M91" s="89">
        <v>3.5569893032266924E-2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3.0958873302684514E-2</v>
      </c>
      <c r="G92" s="89">
        <v>6.3802440928258194E-2</v>
      </c>
      <c r="H92" s="89">
        <v>5.3821766401685872E-2</v>
      </c>
      <c r="I92" s="89">
        <v>0.15862306038273638</v>
      </c>
      <c r="J92" s="89">
        <v>6.0999686713730024E-2</v>
      </c>
      <c r="K92" s="89">
        <v>4.5326772166998305E-3</v>
      </c>
      <c r="L92" s="89">
        <v>1.4513216142561156E-2</v>
      </c>
      <c r="M92" s="89">
        <v>3.6388643488919278E-2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3.8956525263840636E-2</v>
      </c>
      <c r="G93" s="89">
        <v>5.9546885356131438E-2</v>
      </c>
      <c r="H93" s="89">
        <v>5.1410770031014678E-2</v>
      </c>
      <c r="I93" s="89">
        <v>0.21059179528089081</v>
      </c>
      <c r="J93" s="89">
        <v>6.2307481714810355E-2</v>
      </c>
      <c r="K93" s="89">
        <v>5.1286780260533594E-3</v>
      </c>
      <c r="L93" s="89">
        <v>2.2809548297276362E-2</v>
      </c>
      <c r="M93" s="89">
        <v>4.2017518255850435E-2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4.579042431860663E-2</v>
      </c>
      <c r="G94" s="89">
        <v>6.4829773226189852E-2</v>
      </c>
      <c r="H94" s="89">
        <v>4.3590050295344795E-2</v>
      </c>
      <c r="I94" s="89">
        <v>0.14365888477858416</v>
      </c>
      <c r="J94" s="89">
        <v>4.8222880499202959E-2</v>
      </c>
      <c r="K94" s="89">
        <v>6.8058905252691235E-3</v>
      </c>
      <c r="L94" s="89">
        <v>2.969220034762304E-2</v>
      </c>
      <c r="M94" s="89">
        <v>4.5182311135758144E-2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4.9668267629041016E-2</v>
      </c>
      <c r="G95" s="89">
        <v>5.2297432696200054E-2</v>
      </c>
      <c r="H95" s="89">
        <v>4.6520699079220303E-2</v>
      </c>
      <c r="I95" s="89">
        <v>5.3140502538845856E-2</v>
      </c>
      <c r="J95" s="89">
        <v>3.9613927883256565E-2</v>
      </c>
      <c r="K95" s="89">
        <v>9.5456279178422459E-3</v>
      </c>
      <c r="L95" s="89">
        <v>4.2059787270209641E-2</v>
      </c>
      <c r="M95" s="89">
        <v>4.7675074025093939E-2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5.4652498231916785E-2</v>
      </c>
      <c r="G96" s="89">
        <v>3.7835337585045939E-2</v>
      </c>
      <c r="H96" s="89">
        <v>4.265330181686422E-2</v>
      </c>
      <c r="I96" s="89">
        <v>4.5019965749908651E-2</v>
      </c>
      <c r="J96" s="89">
        <v>3.7967640279828081E-2</v>
      </c>
      <c r="K96" s="89">
        <v>1.1005033514032486E-2</v>
      </c>
      <c r="L96" s="89">
        <v>0.13536218623434371</v>
      </c>
      <c r="M96" s="89">
        <v>5.0382194034849628E-2</v>
      </c>
      <c r="N96" s="17"/>
      <c r="O96" s="17"/>
      <c r="P96" s="11"/>
    </row>
    <row r="97" spans="2:16" x14ac:dyDescent="0.25">
      <c r="B97" s="16"/>
      <c r="C97" s="17"/>
      <c r="D97" s="17"/>
      <c r="E97" s="177" t="s">
        <v>37</v>
      </c>
      <c r="F97" s="177"/>
      <c r="G97" s="177"/>
      <c r="H97" s="177"/>
      <c r="I97" s="177"/>
      <c r="J97" s="177"/>
      <c r="K97" s="177"/>
      <c r="L97" s="177"/>
      <c r="M97" s="17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sortState ref="H35:I47">
    <sortCondition descending="1" ref="H35:H47"/>
  </sortState>
  <mergeCells count="39">
    <mergeCell ref="G14:H16"/>
    <mergeCell ref="B1:P2"/>
    <mergeCell ref="C8:G9"/>
    <mergeCell ref="J8:M9"/>
    <mergeCell ref="G10:H12"/>
    <mergeCell ref="M10:N12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70:M70"/>
    <mergeCell ref="D67:E67"/>
    <mergeCell ref="D68:E68"/>
    <mergeCell ref="D69:E69"/>
    <mergeCell ref="D72:M72"/>
    <mergeCell ref="D74:E74"/>
    <mergeCell ref="D73:M73"/>
    <mergeCell ref="E97:M97"/>
    <mergeCell ref="E88:M88"/>
    <mergeCell ref="E89:M89"/>
    <mergeCell ref="D81:M8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99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82" t="s">
        <v>111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2:16" ht="15" customHeight="1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3" t="s">
        <v>8</v>
      </c>
      <c r="D8" s="173"/>
      <c r="E8" s="173"/>
      <c r="F8" s="173"/>
      <c r="G8" s="173"/>
      <c r="H8" s="3"/>
      <c r="I8" s="3"/>
      <c r="J8" s="173" t="s">
        <v>11</v>
      </c>
      <c r="K8" s="173"/>
      <c r="L8" s="173"/>
      <c r="M8" s="173"/>
      <c r="N8" s="74"/>
      <c r="O8" s="3"/>
      <c r="P8" s="11"/>
    </row>
    <row r="9" spans="2:16" x14ac:dyDescent="0.25">
      <c r="B9" s="16"/>
      <c r="C9" s="173"/>
      <c r="D9" s="173"/>
      <c r="E9" s="173"/>
      <c r="F9" s="173"/>
      <c r="G9" s="173"/>
      <c r="H9" s="3"/>
      <c r="I9" s="3"/>
      <c r="J9" s="173"/>
      <c r="K9" s="173"/>
      <c r="L9" s="173"/>
      <c r="M9" s="173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4" t="s">
        <v>68</v>
      </c>
      <c r="H10" s="175"/>
      <c r="I10" s="78"/>
      <c r="J10" s="3"/>
      <c r="K10" s="65" t="s">
        <v>2</v>
      </c>
      <c r="L10" s="65" t="s">
        <v>10</v>
      </c>
      <c r="M10" s="174" t="s">
        <v>69</v>
      </c>
      <c r="N10" s="175"/>
      <c r="O10" s="3"/>
      <c r="P10" s="11"/>
    </row>
    <row r="11" spans="2:16" x14ac:dyDescent="0.25">
      <c r="B11" s="16"/>
      <c r="C11" s="3"/>
      <c r="D11" s="79">
        <v>2007</v>
      </c>
      <c r="E11" s="80">
        <v>0.13775960619583741</v>
      </c>
      <c r="F11" s="80">
        <v>0.10019337061601111</v>
      </c>
      <c r="G11" s="174"/>
      <c r="H11" s="175"/>
      <c r="I11" s="78"/>
      <c r="J11" s="3"/>
      <c r="K11" s="79">
        <v>2007</v>
      </c>
      <c r="L11" s="80">
        <v>0.1938</v>
      </c>
      <c r="M11" s="174"/>
      <c r="N11" s="175"/>
      <c r="O11" s="3"/>
      <c r="P11" s="11"/>
    </row>
    <row r="12" spans="2:16" x14ac:dyDescent="0.25">
      <c r="B12" s="16"/>
      <c r="C12" s="3"/>
      <c r="D12" s="79">
        <v>2008</v>
      </c>
      <c r="E12" s="80">
        <v>0.17017243661630241</v>
      </c>
      <c r="F12" s="80">
        <v>0.1035328532543307</v>
      </c>
      <c r="G12" s="174"/>
      <c r="H12" s="175"/>
      <c r="I12" s="78"/>
      <c r="J12" s="3"/>
      <c r="K12" s="79">
        <v>2008</v>
      </c>
      <c r="L12" s="80">
        <v>0.2354</v>
      </c>
      <c r="M12" s="174"/>
      <c r="N12" s="175"/>
      <c r="O12" s="3"/>
      <c r="P12" s="11"/>
    </row>
    <row r="13" spans="2:16" x14ac:dyDescent="0.25">
      <c r="B13" s="16"/>
      <c r="C13" s="3"/>
      <c r="D13" s="79">
        <v>2009</v>
      </c>
      <c r="E13" s="80">
        <v>0.20734382889189662</v>
      </c>
      <c r="F13" s="80">
        <v>0.13034813468748421</v>
      </c>
      <c r="G13" s="81"/>
      <c r="H13" s="82"/>
      <c r="I13" s="78"/>
      <c r="J13" s="3"/>
      <c r="K13" s="79">
        <v>2009</v>
      </c>
      <c r="L13" s="80">
        <v>0.25989999999999996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0.21249680733854764</v>
      </c>
      <c r="F14" s="80">
        <v>0.12229604457278369</v>
      </c>
      <c r="G14" s="174" t="s">
        <v>70</v>
      </c>
      <c r="H14" s="175"/>
      <c r="I14" s="83"/>
      <c r="J14" s="3"/>
      <c r="K14" s="79">
        <v>2010</v>
      </c>
      <c r="L14" s="80">
        <v>0.2737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0.21303303980603333</v>
      </c>
      <c r="F15" s="80">
        <v>0.11863137428412975</v>
      </c>
      <c r="G15" s="174"/>
      <c r="H15" s="175"/>
      <c r="I15" s="83"/>
      <c r="J15" s="3"/>
      <c r="K15" s="79">
        <v>2011</v>
      </c>
      <c r="L15" s="80">
        <v>0.30260000000000004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0.21586620272596629</v>
      </c>
      <c r="F16" s="80">
        <v>0.12435569338690701</v>
      </c>
      <c r="G16" s="174"/>
      <c r="H16" s="175"/>
      <c r="I16" s="83"/>
      <c r="J16" s="3"/>
      <c r="K16" s="79">
        <v>2012</v>
      </c>
      <c r="L16" s="80">
        <v>0.32539999999999997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0.22736690247024277</v>
      </c>
      <c r="F17" s="80">
        <v>0.12664377039719021</v>
      </c>
      <c r="G17" s="3"/>
      <c r="H17" s="3"/>
      <c r="I17" s="3"/>
      <c r="J17" s="3"/>
      <c r="K17" s="79">
        <v>2013</v>
      </c>
      <c r="L17" s="80">
        <v>0.33479999999999999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0.2312062001607155</v>
      </c>
      <c r="F18" s="80">
        <v>0.13699199403710008</v>
      </c>
      <c r="G18" s="3"/>
      <c r="H18" s="3"/>
      <c r="I18" s="3"/>
      <c r="J18" s="3"/>
      <c r="K18" s="79">
        <v>2014</v>
      </c>
      <c r="L18" s="80">
        <v>0.34420000000000001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0.25187773042330946</v>
      </c>
      <c r="F19" s="80">
        <v>0.15043567268566715</v>
      </c>
      <c r="G19" s="3"/>
      <c r="H19" s="3"/>
      <c r="I19" s="3"/>
      <c r="J19" s="3"/>
      <c r="K19" s="79">
        <v>2015</v>
      </c>
      <c r="L19" s="80">
        <v>0.34509999999999996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0.25510112802695906</v>
      </c>
      <c r="F20" s="80">
        <v>0.15927518188087444</v>
      </c>
      <c r="G20" s="3"/>
      <c r="H20" s="3"/>
      <c r="I20" s="3"/>
      <c r="J20" s="3"/>
      <c r="K20" s="79">
        <v>2016</v>
      </c>
      <c r="L20" s="80">
        <v>0.36479999999999996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9" t="s">
        <v>63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35"/>
      <c r="O26" s="35"/>
      <c r="P26" s="36"/>
    </row>
    <row r="27" spans="2:16" x14ac:dyDescent="0.25">
      <c r="B27" s="34"/>
      <c r="C27" s="163" t="s">
        <v>65</v>
      </c>
      <c r="D27" s="163"/>
      <c r="E27" s="163"/>
      <c r="F27" s="29"/>
      <c r="G27" s="163" t="s">
        <v>64</v>
      </c>
      <c r="H27" s="163"/>
      <c r="I27" s="163"/>
      <c r="J27" s="163"/>
      <c r="K27" s="163"/>
      <c r="L27" s="29"/>
      <c r="M27" s="29"/>
      <c r="N27" s="35"/>
      <c r="O27" s="35"/>
      <c r="P27" s="36"/>
    </row>
    <row r="28" spans="2:16" x14ac:dyDescent="0.25">
      <c r="B28" s="34"/>
      <c r="C28" s="124" t="s">
        <v>60</v>
      </c>
      <c r="D28" s="124" t="s">
        <v>59</v>
      </c>
      <c r="E28" s="124" t="s">
        <v>1</v>
      </c>
      <c r="F28" s="29"/>
      <c r="G28" s="124" t="s">
        <v>60</v>
      </c>
      <c r="H28" s="124" t="s">
        <v>59</v>
      </c>
      <c r="I28" s="124" t="s">
        <v>61</v>
      </c>
      <c r="J28" s="124" t="s">
        <v>1</v>
      </c>
      <c r="K28" s="124" t="s">
        <v>62</v>
      </c>
      <c r="L28" s="29"/>
      <c r="M28" s="124" t="s">
        <v>66</v>
      </c>
      <c r="N28" s="124" t="s">
        <v>67</v>
      </c>
      <c r="O28" s="35"/>
      <c r="P28" s="36"/>
    </row>
    <row r="29" spans="2:16" x14ac:dyDescent="0.25">
      <c r="B29" s="34"/>
      <c r="C29" s="73">
        <v>42552</v>
      </c>
      <c r="D29" s="19">
        <v>1726.0179781900003</v>
      </c>
      <c r="E29" s="19">
        <v>5787.3334665200009</v>
      </c>
      <c r="F29" s="29"/>
      <c r="G29" s="73">
        <v>40725</v>
      </c>
      <c r="H29" s="19">
        <v>943.88497000000018</v>
      </c>
      <c r="I29" s="21">
        <f>+H29/H42-1</f>
        <v>8.5974376407122355E-2</v>
      </c>
      <c r="J29" s="19">
        <v>3483.1713000000004</v>
      </c>
      <c r="K29" s="21">
        <f>+J29/J42-1</f>
        <v>5.9059109087828521E-2</v>
      </c>
      <c r="L29" s="29"/>
      <c r="M29" s="153"/>
      <c r="N29" s="86"/>
      <c r="O29" s="35"/>
      <c r="P29" s="36"/>
    </row>
    <row r="30" spans="2:16" x14ac:dyDescent="0.25">
      <c r="B30" s="34"/>
      <c r="C30" s="73">
        <v>42583</v>
      </c>
      <c r="D30" s="19">
        <v>1779.3359788500006</v>
      </c>
      <c r="E30" s="19">
        <v>5918.078336730001</v>
      </c>
      <c r="F30" s="29"/>
      <c r="G30" s="73">
        <v>40878</v>
      </c>
      <c r="H30" s="19">
        <v>1013.4025869900001</v>
      </c>
      <c r="I30" s="21">
        <f t="shared" ref="I30:I40" si="0">+H30/H29-1</f>
        <v>7.3650518018101296E-2</v>
      </c>
      <c r="J30" s="19">
        <v>3825.6979913599998</v>
      </c>
      <c r="K30" s="21">
        <f t="shared" ref="K30:K41" si="1">+J30/J29-1</f>
        <v>9.8337595788068111E-2</v>
      </c>
      <c r="L30" s="29"/>
      <c r="M30" s="19">
        <v>19702.767</v>
      </c>
      <c r="N30" s="21">
        <f>+H30/M30</f>
        <v>5.1434531352373004E-2</v>
      </c>
      <c r="O30" s="35"/>
      <c r="P30" s="36"/>
    </row>
    <row r="31" spans="2:16" x14ac:dyDescent="0.25">
      <c r="B31" s="34"/>
      <c r="C31" s="73">
        <v>42614</v>
      </c>
      <c r="D31" s="19">
        <v>1819.5798455000004</v>
      </c>
      <c r="E31" s="19">
        <v>6042.2798407900009</v>
      </c>
      <c r="F31" s="29"/>
      <c r="G31" s="73">
        <v>41091</v>
      </c>
      <c r="H31" s="19">
        <v>1112.3994670900001</v>
      </c>
      <c r="I31" s="21">
        <f t="shared" si="0"/>
        <v>9.7687613364042969E-2</v>
      </c>
      <c r="J31" s="19">
        <v>4028.7468485500003</v>
      </c>
      <c r="K31" s="21">
        <f t="shared" si="1"/>
        <v>5.3074983349069571E-2</v>
      </c>
      <c r="L31" s="29"/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1835.24446326</v>
      </c>
      <c r="E32" s="19">
        <v>6031.8411136599989</v>
      </c>
      <c r="F32" s="29"/>
      <c r="G32" s="73">
        <v>41244</v>
      </c>
      <c r="H32" s="19">
        <v>1223.9501493600001</v>
      </c>
      <c r="I32" s="21">
        <f t="shared" si="0"/>
        <v>0.100279338106672</v>
      </c>
      <c r="J32" s="19">
        <v>4371.1138511199997</v>
      </c>
      <c r="K32" s="21">
        <f t="shared" si="1"/>
        <v>8.4981016539478427E-2</v>
      </c>
      <c r="L32" s="29"/>
      <c r="M32" s="19">
        <v>22084.719000000001</v>
      </c>
      <c r="N32" s="21">
        <f>+H32/M32</f>
        <v>5.5420680216035349E-2</v>
      </c>
      <c r="O32" s="35"/>
      <c r="P32" s="36"/>
    </row>
    <row r="33" spans="2:16" x14ac:dyDescent="0.25">
      <c r="B33" s="34"/>
      <c r="C33" s="73">
        <v>42675</v>
      </c>
      <c r="D33" s="19">
        <v>1848.15936713</v>
      </c>
      <c r="E33" s="19">
        <v>6143.9963291499998</v>
      </c>
      <c r="F33" s="29"/>
      <c r="G33" s="73">
        <v>41456</v>
      </c>
      <c r="H33" s="19">
        <v>1334.2383068800002</v>
      </c>
      <c r="I33" s="21">
        <f t="shared" si="0"/>
        <v>9.0108373758252647E-2</v>
      </c>
      <c r="J33" s="19">
        <v>4709.9693739900003</v>
      </c>
      <c r="K33" s="21">
        <f t="shared" si="1"/>
        <v>7.7521550435749154E-2</v>
      </c>
      <c r="L33" s="29"/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1853.5713133499999</v>
      </c>
      <c r="E34" s="19">
        <v>6128.6028496999998</v>
      </c>
      <c r="F34" s="29"/>
      <c r="G34" s="73">
        <v>41609</v>
      </c>
      <c r="H34" s="19">
        <v>1417.2408258100002</v>
      </c>
      <c r="I34" s="21">
        <f t="shared" si="0"/>
        <v>6.2209665621199228E-2</v>
      </c>
      <c r="J34" s="19">
        <v>4844.0905305799997</v>
      </c>
      <c r="K34" s="21">
        <f t="shared" si="1"/>
        <v>2.8476014585288034E-2</v>
      </c>
      <c r="L34" s="29"/>
      <c r="M34" s="19">
        <v>22446.902999999998</v>
      </c>
      <c r="N34" s="21">
        <f>+H34/M34</f>
        <v>6.3137477174913623E-2</v>
      </c>
      <c r="O34" s="35"/>
      <c r="P34" s="36"/>
    </row>
    <row r="35" spans="2:16" x14ac:dyDescent="0.25">
      <c r="B35" s="34"/>
      <c r="C35" s="73">
        <v>42736</v>
      </c>
      <c r="D35" s="19">
        <v>1862.0350115299998</v>
      </c>
      <c r="E35" s="19">
        <v>6107.7304418699996</v>
      </c>
      <c r="F35" s="29"/>
      <c r="G35" s="73">
        <v>41821</v>
      </c>
      <c r="H35" s="19">
        <v>1481.6003217200005</v>
      </c>
      <c r="I35" s="21">
        <f t="shared" si="0"/>
        <v>4.5411827501664614E-2</v>
      </c>
      <c r="J35" s="19">
        <v>4942.7656437100004</v>
      </c>
      <c r="K35" s="21">
        <f t="shared" si="1"/>
        <v>2.0370204170851114E-2</v>
      </c>
      <c r="L35" s="29"/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1927.6158061799999</v>
      </c>
      <c r="E36" s="19">
        <v>6135.5956049599999</v>
      </c>
      <c r="F36" s="29"/>
      <c r="G36" s="73">
        <v>41974</v>
      </c>
      <c r="H36" s="19">
        <v>1532.0117558799998</v>
      </c>
      <c r="I36" s="21">
        <f t="shared" si="0"/>
        <v>3.4024988670005474E-2</v>
      </c>
      <c r="J36" s="19">
        <v>5252.9249672200003</v>
      </c>
      <c r="K36" s="21">
        <f t="shared" si="1"/>
        <v>6.2750157678363339E-2</v>
      </c>
      <c r="L36" s="29"/>
      <c r="M36" s="19">
        <v>23876.973000000002</v>
      </c>
      <c r="N36" s="21">
        <f>+H36/M36</f>
        <v>6.4162729332566559E-2</v>
      </c>
      <c r="O36" s="35"/>
      <c r="P36" s="36"/>
    </row>
    <row r="37" spans="2:16" x14ac:dyDescent="0.25">
      <c r="B37" s="34"/>
      <c r="C37" s="73">
        <v>42795</v>
      </c>
      <c r="D37" s="19">
        <v>1937.6888425500001</v>
      </c>
      <c r="E37" s="19">
        <v>6135.5050490900012</v>
      </c>
      <c r="F37" s="29"/>
      <c r="G37" s="73">
        <v>42186</v>
      </c>
      <c r="H37" s="19">
        <v>1644.1559773500003</v>
      </c>
      <c r="I37" s="21">
        <f t="shared" si="0"/>
        <v>7.3200627240346483E-2</v>
      </c>
      <c r="J37" s="19">
        <v>5519.0923780000012</v>
      </c>
      <c r="K37" s="21">
        <f t="shared" si="1"/>
        <v>5.0670324141497192E-2</v>
      </c>
      <c r="L37" s="29"/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1939.9716539799999</v>
      </c>
      <c r="E38" s="19">
        <v>6197.0346006500004</v>
      </c>
      <c r="F38" s="29"/>
      <c r="G38" s="73">
        <v>42339</v>
      </c>
      <c r="H38" s="19">
        <v>1741.19453909</v>
      </c>
      <c r="I38" s="21">
        <f t="shared" si="0"/>
        <v>5.9020289483971977E-2</v>
      </c>
      <c r="J38" s="19">
        <v>5863.5752389400004</v>
      </c>
      <c r="K38" s="21">
        <f t="shared" si="1"/>
        <v>6.2416578188320138E-2</v>
      </c>
      <c r="L38" s="29"/>
      <c r="M38" s="19">
        <v>24198.702000000001</v>
      </c>
      <c r="N38" s="21">
        <f>+H38/M38</f>
        <v>7.1954046919128142E-2</v>
      </c>
      <c r="O38" s="35"/>
      <c r="P38" s="36"/>
    </row>
    <row r="39" spans="2:16" x14ac:dyDescent="0.25">
      <c r="B39" s="34"/>
      <c r="C39" s="73">
        <v>42856</v>
      </c>
      <c r="D39" s="19">
        <v>1955.9437197900006</v>
      </c>
      <c r="E39" s="19">
        <v>6252.5770833600009</v>
      </c>
      <c r="F39" s="29"/>
      <c r="G39" s="73">
        <v>42552</v>
      </c>
      <c r="H39" s="19">
        <v>1726.0179781900003</v>
      </c>
      <c r="I39" s="21">
        <f t="shared" si="0"/>
        <v>-8.7161776351144526E-3</v>
      </c>
      <c r="J39" s="19">
        <v>5787.3334665200009</v>
      </c>
      <c r="K39" s="21">
        <f t="shared" si="1"/>
        <v>-1.3002608359773071E-2</v>
      </c>
      <c r="L39" s="29"/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1970.5110341000004</v>
      </c>
      <c r="E40" s="19">
        <v>6329.9939348600001</v>
      </c>
      <c r="F40" s="29"/>
      <c r="G40" s="73">
        <v>42705</v>
      </c>
      <c r="H40" s="19">
        <v>1853.5713133499999</v>
      </c>
      <c r="I40" s="21">
        <f t="shared" si="0"/>
        <v>7.3900351428412669E-2</v>
      </c>
      <c r="J40" s="19">
        <v>6128.6028496999998</v>
      </c>
      <c r="K40" s="21">
        <f t="shared" si="1"/>
        <v>5.8968328877929466E-2</v>
      </c>
      <c r="L40" s="35"/>
      <c r="M40" s="19">
        <v>25110.969000000001</v>
      </c>
      <c r="N40" s="21">
        <f>+H40/M40</f>
        <v>7.3815204556622244E-2</v>
      </c>
      <c r="O40" s="35"/>
      <c r="P40" s="36"/>
    </row>
    <row r="41" spans="2:16" x14ac:dyDescent="0.25">
      <c r="B41" s="34"/>
      <c r="C41" s="73">
        <v>42917</v>
      </c>
      <c r="D41" s="19">
        <v>1980.24850717</v>
      </c>
      <c r="E41" s="19">
        <v>6365.25710772</v>
      </c>
      <c r="F41" s="29"/>
      <c r="G41" s="73">
        <v>42917</v>
      </c>
      <c r="H41" s="19">
        <v>1980.24850717</v>
      </c>
      <c r="I41" s="21">
        <f>+H41/H40-1</f>
        <v>6.8342228274483663E-2</v>
      </c>
      <c r="J41" s="19">
        <v>6365.25710772</v>
      </c>
      <c r="K41" s="21">
        <f t="shared" si="1"/>
        <v>3.8614715918748876E-2</v>
      </c>
      <c r="L41" s="35"/>
      <c r="M41" s="153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6">
        <v>23.954250819999999</v>
      </c>
      <c r="H42" s="75">
        <v>869.15952209</v>
      </c>
      <c r="I42" s="87">
        <f>+(H41/H29)^(1/6)-1</f>
        <v>0.13144497329258731</v>
      </c>
      <c r="J42" s="75">
        <v>3288.9300229899995</v>
      </c>
      <c r="K42" s="87">
        <f>+(J41/J29)^(1/6)-1</f>
        <v>0.10570732378811498</v>
      </c>
      <c r="L42" s="38"/>
      <c r="M42" s="38"/>
      <c r="N42" s="38"/>
      <c r="O42" s="38"/>
      <c r="P42" s="39"/>
    </row>
    <row r="44" spans="2:16" x14ac:dyDescent="0.25">
      <c r="B44" s="14" t="s">
        <v>81</v>
      </c>
      <c r="C44" s="15"/>
      <c r="D44" s="15"/>
      <c r="E44" s="15"/>
      <c r="F44" s="15"/>
      <c r="G44" s="15"/>
      <c r="H44" s="15"/>
      <c r="I44" s="15"/>
      <c r="J44" s="15"/>
      <c r="K44" s="15"/>
      <c r="L44" s="32"/>
      <c r="M44" s="32"/>
      <c r="N44" s="32"/>
      <c r="O44" s="32"/>
      <c r="P44" s="33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35"/>
      <c r="M45" s="35"/>
      <c r="N45" s="35"/>
      <c r="O45" s="35"/>
      <c r="P45" s="36"/>
    </row>
    <row r="46" spans="2:16" x14ac:dyDescent="0.25">
      <c r="B46" s="16"/>
      <c r="C46" s="17"/>
      <c r="D46" s="162" t="s">
        <v>29</v>
      </c>
      <c r="E46" s="162"/>
      <c r="F46" s="162"/>
      <c r="G46" s="162"/>
      <c r="H46" s="162"/>
      <c r="I46" s="162"/>
      <c r="J46" s="162"/>
      <c r="K46" s="162"/>
      <c r="L46" s="35"/>
      <c r="M46" s="35"/>
      <c r="N46" s="35"/>
      <c r="O46" s="35"/>
      <c r="P46" s="36"/>
    </row>
    <row r="47" spans="2:16" x14ac:dyDescent="0.25">
      <c r="B47" s="16"/>
      <c r="C47" s="17"/>
      <c r="D47" s="176" t="s">
        <v>83</v>
      </c>
      <c r="E47" s="176"/>
      <c r="F47" s="176"/>
      <c r="G47" s="176"/>
      <c r="H47" s="176"/>
      <c r="I47" s="176"/>
      <c r="J47" s="176"/>
      <c r="K47" s="176"/>
      <c r="L47" s="35"/>
      <c r="M47" s="35"/>
      <c r="N47" s="35"/>
      <c r="O47" s="35"/>
      <c r="P47" s="36"/>
    </row>
    <row r="48" spans="2:16" ht="48" x14ac:dyDescent="0.25">
      <c r="B48" s="34"/>
      <c r="C48" s="35"/>
      <c r="D48" s="168" t="s">
        <v>28</v>
      </c>
      <c r="E48" s="168"/>
      <c r="F48" s="152" t="s">
        <v>13</v>
      </c>
      <c r="G48" s="152" t="s">
        <v>15</v>
      </c>
      <c r="H48" s="152" t="s">
        <v>16</v>
      </c>
      <c r="I48" s="152" t="s">
        <v>17</v>
      </c>
      <c r="J48" s="152" t="s">
        <v>14</v>
      </c>
      <c r="K48" s="152" t="s">
        <v>20</v>
      </c>
      <c r="L48" s="3"/>
      <c r="M48" s="152" t="s">
        <v>10</v>
      </c>
      <c r="N48" s="35"/>
      <c r="O48" s="35"/>
      <c r="P48" s="36"/>
    </row>
    <row r="49" spans="2:16" x14ac:dyDescent="0.25">
      <c r="B49" s="34"/>
      <c r="C49" s="35"/>
      <c r="D49" s="161" t="s">
        <v>21</v>
      </c>
      <c r="E49" s="161"/>
      <c r="F49" s="19">
        <v>105.05719452999999</v>
      </c>
      <c r="G49" s="19">
        <v>11.306002000000001</v>
      </c>
      <c r="H49" s="19">
        <v>0</v>
      </c>
      <c r="I49" s="19">
        <v>0</v>
      </c>
      <c r="J49" s="19">
        <v>0</v>
      </c>
      <c r="K49" s="20">
        <f t="shared" ref="K49:K55" si="2">SUM(F49:J49)</f>
        <v>116.36319653</v>
      </c>
      <c r="L49" s="3"/>
      <c r="M49" s="21">
        <f>+K49/K$56</f>
        <v>1.8280989213911053E-2</v>
      </c>
      <c r="N49" s="35"/>
      <c r="O49" s="35"/>
      <c r="P49" s="36"/>
    </row>
    <row r="50" spans="2:16" x14ac:dyDescent="0.25">
      <c r="B50" s="41"/>
      <c r="C50" s="42"/>
      <c r="D50" s="161" t="s">
        <v>22</v>
      </c>
      <c r="E50" s="161"/>
      <c r="F50" s="19">
        <v>725.5645150900001</v>
      </c>
      <c r="G50" s="19">
        <v>9.9422340000000012E-2</v>
      </c>
      <c r="H50" s="19">
        <v>0</v>
      </c>
      <c r="I50" s="19">
        <v>0</v>
      </c>
      <c r="J50" s="19">
        <v>0</v>
      </c>
      <c r="K50" s="20">
        <f t="shared" si="2"/>
        <v>725.66393743000015</v>
      </c>
      <c r="L50" s="3"/>
      <c r="M50" s="21">
        <f t="shared" ref="M50:M56" si="3">+K50/K$56</f>
        <v>0.11400386899531369</v>
      </c>
      <c r="N50" s="42"/>
      <c r="O50" s="42"/>
      <c r="P50" s="43"/>
    </row>
    <row r="51" spans="2:16" x14ac:dyDescent="0.25">
      <c r="B51" s="34"/>
      <c r="C51" s="29"/>
      <c r="D51" s="161" t="s">
        <v>23</v>
      </c>
      <c r="E51" s="161"/>
      <c r="F51" s="19">
        <v>757.51581369000007</v>
      </c>
      <c r="G51" s="19">
        <v>237.56701155000002</v>
      </c>
      <c r="H51" s="19">
        <v>4.0035139999999997E-2</v>
      </c>
      <c r="I51" s="19">
        <v>0</v>
      </c>
      <c r="J51" s="19">
        <v>4.134390380000001</v>
      </c>
      <c r="K51" s="20">
        <f t="shared" si="2"/>
        <v>999.25725076000015</v>
      </c>
      <c r="L51" s="3"/>
      <c r="M51" s="21">
        <f t="shared" si="3"/>
        <v>0.15698615685893771</v>
      </c>
      <c r="N51" s="29"/>
      <c r="O51" s="29"/>
      <c r="P51" s="36"/>
    </row>
    <row r="52" spans="2:16" x14ac:dyDescent="0.25">
      <c r="B52" s="34"/>
      <c r="C52" s="29"/>
      <c r="D52" s="161" t="s">
        <v>24</v>
      </c>
      <c r="E52" s="161"/>
      <c r="F52" s="19">
        <v>492.33590776000005</v>
      </c>
      <c r="G52" s="19">
        <v>531.46065306999992</v>
      </c>
      <c r="H52" s="19">
        <v>23.352659989999999</v>
      </c>
      <c r="I52" s="19">
        <v>2.07403892</v>
      </c>
      <c r="J52" s="19">
        <v>88.242775480000006</v>
      </c>
      <c r="K52" s="20">
        <f t="shared" si="2"/>
        <v>1137.4660352200001</v>
      </c>
      <c r="L52" s="3"/>
      <c r="M52" s="21">
        <f t="shared" si="3"/>
        <v>0.17869915008467493</v>
      </c>
      <c r="N52" s="29"/>
      <c r="O52" s="29"/>
      <c r="P52" s="36"/>
    </row>
    <row r="53" spans="2:16" x14ac:dyDescent="0.25">
      <c r="B53" s="34"/>
      <c r="C53" s="29"/>
      <c r="D53" s="161" t="s">
        <v>25</v>
      </c>
      <c r="E53" s="161"/>
      <c r="F53" s="19">
        <v>219.28269753000004</v>
      </c>
      <c r="G53" s="19">
        <v>291.92113688000001</v>
      </c>
      <c r="H53" s="19">
        <v>41.209747150000005</v>
      </c>
      <c r="I53" s="19">
        <v>15.107940840000001</v>
      </c>
      <c r="J53" s="19">
        <v>114.19054784000001</v>
      </c>
      <c r="K53" s="20">
        <f t="shared" si="2"/>
        <v>681.71207024</v>
      </c>
      <c r="L53" s="3"/>
      <c r="M53" s="21">
        <f t="shared" si="3"/>
        <v>0.10709890562208342</v>
      </c>
      <c r="N53" s="29"/>
      <c r="O53" s="29"/>
      <c r="P53" s="36"/>
    </row>
    <row r="54" spans="2:16" x14ac:dyDescent="0.25">
      <c r="B54" s="34"/>
      <c r="C54" s="29"/>
      <c r="D54" s="161" t="s">
        <v>26</v>
      </c>
      <c r="E54" s="161"/>
      <c r="F54" s="19">
        <v>1292.6414729400001</v>
      </c>
      <c r="G54" s="19">
        <v>305.20059005000007</v>
      </c>
      <c r="H54" s="19">
        <v>36.514454030000003</v>
      </c>
      <c r="I54" s="19">
        <v>42.043509820000004</v>
      </c>
      <c r="J54" s="19">
        <v>303.84848033000003</v>
      </c>
      <c r="K54" s="149">
        <f t="shared" si="2"/>
        <v>1980.2485071700003</v>
      </c>
      <c r="L54" s="3"/>
      <c r="M54" s="21">
        <f t="shared" si="3"/>
        <v>0.31110267404097275</v>
      </c>
      <c r="N54" s="29"/>
      <c r="O54" s="29"/>
      <c r="P54" s="36"/>
    </row>
    <row r="55" spans="2:16" x14ac:dyDescent="0.25">
      <c r="B55" s="34"/>
      <c r="C55" s="29"/>
      <c r="D55" s="161" t="s">
        <v>27</v>
      </c>
      <c r="E55" s="161"/>
      <c r="F55" s="19">
        <v>656.97561379000001</v>
      </c>
      <c r="G55" s="19">
        <v>63.222025880000004</v>
      </c>
      <c r="H55" s="19">
        <v>0</v>
      </c>
      <c r="I55" s="19">
        <v>8.4121500000000002E-3</v>
      </c>
      <c r="J55" s="19">
        <v>4.3400585500000002</v>
      </c>
      <c r="K55" s="20">
        <f t="shared" si="2"/>
        <v>724.54611037000006</v>
      </c>
      <c r="L55" s="3"/>
      <c r="M55" s="21">
        <f t="shared" si="3"/>
        <v>0.11382825518410654</v>
      </c>
      <c r="N55" s="29"/>
      <c r="O55" s="29"/>
      <c r="P55" s="36"/>
    </row>
    <row r="56" spans="2:16" x14ac:dyDescent="0.25">
      <c r="B56" s="34"/>
      <c r="C56" s="29"/>
      <c r="D56" s="161" t="s">
        <v>20</v>
      </c>
      <c r="E56" s="161"/>
      <c r="F56" s="20">
        <f t="shared" ref="F56:K56" si="4">SUM(F49:F55)</f>
        <v>4249.3732153300007</v>
      </c>
      <c r="G56" s="20">
        <f t="shared" si="4"/>
        <v>1440.7768417700001</v>
      </c>
      <c r="H56" s="20">
        <f t="shared" si="4"/>
        <v>101.11689631000002</v>
      </c>
      <c r="I56" s="20">
        <f t="shared" si="4"/>
        <v>59.233901729999999</v>
      </c>
      <c r="J56" s="20">
        <f t="shared" si="4"/>
        <v>514.75625258000002</v>
      </c>
      <c r="K56" s="149">
        <f t="shared" si="4"/>
        <v>6365.25710772</v>
      </c>
      <c r="L56" s="48"/>
      <c r="M56" s="24">
        <f t="shared" si="3"/>
        <v>1</v>
      </c>
      <c r="N56" s="29"/>
      <c r="O56" s="29"/>
      <c r="P56" s="36"/>
    </row>
    <row r="57" spans="2:16" x14ac:dyDescent="0.25">
      <c r="B57" s="34"/>
      <c r="C57" s="29"/>
      <c r="D57" s="29"/>
      <c r="E57" s="35"/>
      <c r="F57" s="40"/>
      <c r="G57" s="35"/>
      <c r="H57" s="35"/>
      <c r="I57" s="29"/>
      <c r="J57" s="29"/>
      <c r="K57" s="29"/>
      <c r="L57" s="29"/>
      <c r="M57" s="29"/>
      <c r="N57" s="29"/>
      <c r="O57" s="29"/>
      <c r="P57" s="36"/>
    </row>
    <row r="58" spans="2:16" x14ac:dyDescent="0.25">
      <c r="B58" s="34"/>
      <c r="C58" s="29"/>
      <c r="D58" s="29"/>
      <c r="E58" s="35"/>
      <c r="F58" s="40"/>
      <c r="G58" s="35"/>
      <c r="H58" s="35"/>
      <c r="I58" s="29"/>
      <c r="J58" s="29"/>
      <c r="K58" s="29"/>
      <c r="L58" s="29"/>
      <c r="M58" s="29"/>
      <c r="N58" s="29"/>
      <c r="O58" s="29"/>
      <c r="P58" s="36"/>
    </row>
    <row r="59" spans="2:16" x14ac:dyDescent="0.25">
      <c r="B59" s="34"/>
      <c r="C59" s="29"/>
      <c r="D59" s="162" t="s">
        <v>30</v>
      </c>
      <c r="E59" s="162"/>
      <c r="F59" s="162"/>
      <c r="G59" s="162"/>
      <c r="H59" s="162"/>
      <c r="I59" s="162"/>
      <c r="J59" s="162"/>
      <c r="K59" s="162"/>
      <c r="L59" s="162"/>
      <c r="M59" s="162"/>
      <c r="N59" s="29"/>
      <c r="O59" s="29"/>
      <c r="P59" s="36"/>
    </row>
    <row r="60" spans="2:16" x14ac:dyDescent="0.25">
      <c r="B60" s="34"/>
      <c r="C60" s="29"/>
      <c r="D60" s="163" t="s">
        <v>82</v>
      </c>
      <c r="E60" s="163"/>
      <c r="F60" s="163"/>
      <c r="G60" s="163"/>
      <c r="H60" s="163"/>
      <c r="I60" s="163"/>
      <c r="J60" s="163"/>
      <c r="K60" s="163"/>
      <c r="L60" s="163"/>
      <c r="M60" s="163"/>
      <c r="N60" s="29"/>
      <c r="O60" s="29"/>
      <c r="P60" s="36"/>
    </row>
    <row r="61" spans="2:16" x14ac:dyDescent="0.25">
      <c r="B61" s="34"/>
      <c r="C61" s="29"/>
      <c r="D61" s="168"/>
      <c r="E61" s="16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29"/>
      <c r="O61" s="29"/>
      <c r="P61" s="36"/>
    </row>
    <row r="62" spans="2:16" x14ac:dyDescent="0.25">
      <c r="B62" s="34"/>
      <c r="C62" s="29"/>
      <c r="D62" s="167" t="s">
        <v>21</v>
      </c>
      <c r="E62" s="167"/>
      <c r="F62" s="19">
        <v>58.985513029999993</v>
      </c>
      <c r="G62" s="19">
        <v>16.321757840000004</v>
      </c>
      <c r="H62" s="19">
        <v>10.382836739999998</v>
      </c>
      <c r="I62" s="19">
        <v>130.06399459000002</v>
      </c>
      <c r="J62" s="19">
        <v>134.10550330999999</v>
      </c>
      <c r="K62" s="19">
        <v>116.36319653</v>
      </c>
      <c r="L62" s="53">
        <f>+IFERROR(K62/J62-1,0)</f>
        <v>-0.13230110876946377</v>
      </c>
      <c r="M62" s="127">
        <f>+K62-J62</f>
        <v>-17.742306779999993</v>
      </c>
      <c r="N62" s="29"/>
      <c r="O62" s="29"/>
      <c r="P62" s="36"/>
    </row>
    <row r="63" spans="2:16" x14ac:dyDescent="0.25">
      <c r="B63" s="34"/>
      <c r="C63" s="29"/>
      <c r="D63" s="161" t="s">
        <v>22</v>
      </c>
      <c r="E63" s="161"/>
      <c r="F63" s="19">
        <v>387.83626041999997</v>
      </c>
      <c r="G63" s="19">
        <v>649.37875646000009</v>
      </c>
      <c r="H63" s="19">
        <v>671.08520532</v>
      </c>
      <c r="I63" s="19">
        <v>777.10547168000016</v>
      </c>
      <c r="J63" s="19">
        <v>718.3823597899999</v>
      </c>
      <c r="K63" s="19">
        <v>725.66393743000003</v>
      </c>
      <c r="L63" s="53">
        <f t="shared" ref="L63:L69" si="5">+IFERROR(K63/J63-1,0)</f>
        <v>1.0136075226191199E-2</v>
      </c>
      <c r="M63" s="127">
        <f t="shared" ref="M63:M69" si="6">+K63-J63</f>
        <v>7.2815776400001369</v>
      </c>
      <c r="N63" s="29"/>
      <c r="O63" s="29"/>
      <c r="P63" s="36"/>
    </row>
    <row r="64" spans="2:16" x14ac:dyDescent="0.25">
      <c r="B64" s="34"/>
      <c r="C64" s="29"/>
      <c r="D64" s="161" t="s">
        <v>23</v>
      </c>
      <c r="E64" s="161"/>
      <c r="F64" s="19">
        <v>558.10934193000003</v>
      </c>
      <c r="G64" s="19">
        <v>707.30685154000003</v>
      </c>
      <c r="H64" s="19">
        <v>703.66657267000005</v>
      </c>
      <c r="I64" s="19">
        <v>751.76325952999991</v>
      </c>
      <c r="J64" s="19">
        <v>839.11884811000016</v>
      </c>
      <c r="K64" s="19">
        <v>999.25725076000003</v>
      </c>
      <c r="L64" s="53">
        <f t="shared" si="5"/>
        <v>0.19084114605540048</v>
      </c>
      <c r="M64" s="127">
        <f t="shared" si="6"/>
        <v>160.13840264999988</v>
      </c>
      <c r="N64" s="29"/>
      <c r="O64" s="29"/>
      <c r="P64" s="36"/>
    </row>
    <row r="65" spans="2:16" x14ac:dyDescent="0.25">
      <c r="B65" s="34"/>
      <c r="C65" s="29"/>
      <c r="D65" s="161" t="s">
        <v>24</v>
      </c>
      <c r="E65" s="161"/>
      <c r="F65" s="19">
        <v>809.15229527999998</v>
      </c>
      <c r="G65" s="19">
        <v>826.7542459</v>
      </c>
      <c r="H65" s="19">
        <v>819.43149508999988</v>
      </c>
      <c r="I65" s="19">
        <v>847.79906119000009</v>
      </c>
      <c r="J65" s="19">
        <v>1027.0880985000001</v>
      </c>
      <c r="K65" s="19">
        <v>1137.4660352199999</v>
      </c>
      <c r="L65" s="53">
        <f t="shared" si="5"/>
        <v>0.10746686372980085</v>
      </c>
      <c r="M65" s="127">
        <f t="shared" si="6"/>
        <v>110.37793671999975</v>
      </c>
      <c r="N65" s="29"/>
      <c r="O65" s="29"/>
      <c r="P65" s="36"/>
    </row>
    <row r="66" spans="2:16" x14ac:dyDescent="0.25">
      <c r="B66" s="34"/>
      <c r="C66" s="29"/>
      <c r="D66" s="161" t="s">
        <v>25</v>
      </c>
      <c r="E66" s="161"/>
      <c r="F66" s="19">
        <v>590.27737362000016</v>
      </c>
      <c r="G66" s="19">
        <v>556.05883848000008</v>
      </c>
      <c r="H66" s="19">
        <v>554.24417632999996</v>
      </c>
      <c r="I66" s="19">
        <v>583.45620030999987</v>
      </c>
      <c r="J66" s="19">
        <v>621.05818492000026</v>
      </c>
      <c r="K66" s="19">
        <v>681.71207024</v>
      </c>
      <c r="L66" s="53">
        <f t="shared" si="5"/>
        <v>9.7662162407235131E-2</v>
      </c>
      <c r="M66" s="127">
        <f t="shared" si="6"/>
        <v>60.653885319999745</v>
      </c>
      <c r="N66" s="29"/>
      <c r="O66" s="29"/>
      <c r="P66" s="36"/>
    </row>
    <row r="67" spans="2:16" x14ac:dyDescent="0.25">
      <c r="B67" s="34"/>
      <c r="C67" s="29"/>
      <c r="D67" s="161" t="s">
        <v>26</v>
      </c>
      <c r="E67" s="161"/>
      <c r="F67" s="128">
        <v>1112.3994670900001</v>
      </c>
      <c r="G67" s="128">
        <v>1334.2383068800002</v>
      </c>
      <c r="H67" s="128">
        <v>1481.6003217200005</v>
      </c>
      <c r="I67" s="128">
        <v>1644.1559773500003</v>
      </c>
      <c r="J67" s="128">
        <v>1726.0179781900003</v>
      </c>
      <c r="K67" s="128">
        <v>1980.24850717</v>
      </c>
      <c r="L67" s="129">
        <f t="shared" si="5"/>
        <v>0.14729309438978166</v>
      </c>
      <c r="M67" s="130">
        <f t="shared" si="6"/>
        <v>254.23052897999969</v>
      </c>
      <c r="N67" s="29"/>
      <c r="O67" s="29"/>
      <c r="P67" s="36"/>
    </row>
    <row r="68" spans="2:16" x14ac:dyDescent="0.25">
      <c r="B68" s="34"/>
      <c r="C68" s="29"/>
      <c r="D68" s="161" t="s">
        <v>27</v>
      </c>
      <c r="E68" s="161"/>
      <c r="F68" s="19">
        <v>511.98659717999993</v>
      </c>
      <c r="G68" s="19">
        <v>619.91061688999991</v>
      </c>
      <c r="H68" s="19">
        <v>702.35503584000014</v>
      </c>
      <c r="I68" s="19">
        <v>784.74841334999996</v>
      </c>
      <c r="J68" s="19">
        <v>721.56249369999989</v>
      </c>
      <c r="K68" s="19">
        <v>724.54611037000018</v>
      </c>
      <c r="L68" s="53">
        <f t="shared" si="5"/>
        <v>4.1349386866007531E-3</v>
      </c>
      <c r="M68" s="127">
        <f t="shared" si="6"/>
        <v>2.9836166700002877</v>
      </c>
      <c r="N68" s="29"/>
      <c r="O68" s="29"/>
      <c r="P68" s="36"/>
    </row>
    <row r="69" spans="2:16" x14ac:dyDescent="0.25">
      <c r="B69" s="34"/>
      <c r="C69" s="29"/>
      <c r="D69" s="161" t="s">
        <v>20</v>
      </c>
      <c r="E69" s="161"/>
      <c r="F69" s="19">
        <f t="shared" ref="F69:J69" si="7">SUM(F62:F68)</f>
        <v>4028.7468485500003</v>
      </c>
      <c r="G69" s="19">
        <f t="shared" si="7"/>
        <v>4709.9693739900003</v>
      </c>
      <c r="H69" s="19">
        <f t="shared" si="7"/>
        <v>4942.7656437100004</v>
      </c>
      <c r="I69" s="19">
        <f t="shared" si="7"/>
        <v>5519.0923780000012</v>
      </c>
      <c r="J69" s="19">
        <f t="shared" si="7"/>
        <v>5787.3334665200009</v>
      </c>
      <c r="K69" s="128">
        <f>SUM(K62:K68)</f>
        <v>6365.25710772</v>
      </c>
      <c r="L69" s="53">
        <f t="shared" si="5"/>
        <v>9.9860090064502804E-2</v>
      </c>
      <c r="M69" s="127">
        <f t="shared" si="6"/>
        <v>577.92364119999911</v>
      </c>
      <c r="N69" s="29"/>
      <c r="O69" s="29"/>
      <c r="P69" s="36"/>
    </row>
    <row r="70" spans="2:16" x14ac:dyDescent="0.25">
      <c r="B70" s="34"/>
      <c r="C70" s="35"/>
      <c r="D70" s="164" t="s">
        <v>37</v>
      </c>
      <c r="E70" s="164"/>
      <c r="F70" s="164"/>
      <c r="G70" s="164"/>
      <c r="H70" s="164"/>
      <c r="I70" s="164"/>
      <c r="J70" s="164"/>
      <c r="K70" s="164"/>
      <c r="L70" s="164"/>
      <c r="M70" s="164"/>
      <c r="N70" s="35"/>
      <c r="O70" s="35"/>
      <c r="P70" s="36"/>
    </row>
    <row r="71" spans="2:16" x14ac:dyDescent="0.25">
      <c r="B71" s="34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5"/>
      <c r="O71" s="35"/>
      <c r="P71" s="36"/>
    </row>
    <row r="72" spans="2:16" x14ac:dyDescent="0.25">
      <c r="B72" s="34"/>
      <c r="C72" s="35"/>
      <c r="D72" s="162" t="s">
        <v>49</v>
      </c>
      <c r="E72" s="162"/>
      <c r="F72" s="162"/>
      <c r="G72" s="162"/>
      <c r="H72" s="162"/>
      <c r="I72" s="162"/>
      <c r="J72" s="162"/>
      <c r="K72" s="162"/>
      <c r="L72" s="162"/>
      <c r="M72" s="162"/>
      <c r="N72" s="35"/>
      <c r="O72" s="35"/>
      <c r="P72" s="36"/>
    </row>
    <row r="73" spans="2:16" x14ac:dyDescent="0.25">
      <c r="B73" s="34"/>
      <c r="C73" s="35"/>
      <c r="D73" s="163" t="s">
        <v>82</v>
      </c>
      <c r="E73" s="163"/>
      <c r="F73" s="163"/>
      <c r="G73" s="163"/>
      <c r="H73" s="163"/>
      <c r="I73" s="163"/>
      <c r="J73" s="163"/>
      <c r="K73" s="163"/>
      <c r="L73" s="163"/>
      <c r="M73" s="163"/>
      <c r="N73" s="35"/>
      <c r="O73" s="35"/>
      <c r="P73" s="36"/>
    </row>
    <row r="74" spans="2:16" x14ac:dyDescent="0.25">
      <c r="B74" s="34"/>
      <c r="C74" s="35"/>
      <c r="D74" s="168"/>
      <c r="E74" s="16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35"/>
      <c r="O74" s="35"/>
      <c r="P74" s="36"/>
    </row>
    <row r="75" spans="2:16" x14ac:dyDescent="0.25">
      <c r="B75" s="34"/>
      <c r="C75" s="35"/>
      <c r="D75" s="47" t="s">
        <v>13</v>
      </c>
      <c r="E75" s="56"/>
      <c r="F75" s="19">
        <v>685.90957392999985</v>
      </c>
      <c r="G75" s="19">
        <v>814.45648167000024</v>
      </c>
      <c r="H75" s="19">
        <v>918.34961466999994</v>
      </c>
      <c r="I75" s="19">
        <v>1101.6539722500002</v>
      </c>
      <c r="J75" s="19">
        <v>1141.4074909900003</v>
      </c>
      <c r="K75" s="19">
        <v>1292.6414729400001</v>
      </c>
      <c r="L75" s="53">
        <f>+IFERROR(K75/J75-1,0)</f>
        <v>0.13249780042956161</v>
      </c>
      <c r="M75" s="54">
        <f>+K75-J75</f>
        <v>151.23398194999982</v>
      </c>
      <c r="N75" s="35"/>
      <c r="O75" s="35"/>
      <c r="P75" s="36"/>
    </row>
    <row r="76" spans="2:16" x14ac:dyDescent="0.25">
      <c r="B76" s="34"/>
      <c r="C76" s="35"/>
      <c r="D76" s="47" t="s">
        <v>15</v>
      </c>
      <c r="E76" s="56"/>
      <c r="F76" s="19">
        <v>261.46060878999998</v>
      </c>
      <c r="G76" s="19">
        <v>288.02293429000002</v>
      </c>
      <c r="H76" s="19">
        <v>286.72789971999998</v>
      </c>
      <c r="I76" s="19">
        <v>278.95480642000001</v>
      </c>
      <c r="J76" s="19">
        <v>269.89323802000007</v>
      </c>
      <c r="K76" s="19">
        <v>305.20059005000007</v>
      </c>
      <c r="L76" s="53">
        <f t="shared" ref="L76:L80" si="8">+IFERROR(K76/J76-1,0)</f>
        <v>0.13081969851865494</v>
      </c>
      <c r="M76" s="54">
        <f t="shared" ref="M76:M80" si="9">+K76-J76</f>
        <v>35.307352030000004</v>
      </c>
      <c r="N76" s="35"/>
      <c r="O76" s="35"/>
      <c r="P76" s="36"/>
    </row>
    <row r="77" spans="2:16" x14ac:dyDescent="0.25">
      <c r="B77" s="34"/>
      <c r="C77" s="35"/>
      <c r="D77" s="47" t="s">
        <v>16</v>
      </c>
      <c r="E77" s="56"/>
      <c r="F77" s="19">
        <v>3.3682810399999998</v>
      </c>
      <c r="G77" s="19">
        <v>0</v>
      </c>
      <c r="H77" s="19">
        <v>0</v>
      </c>
      <c r="I77" s="19">
        <v>0</v>
      </c>
      <c r="J77" s="19">
        <v>24.129116760000002</v>
      </c>
      <c r="K77" s="19">
        <v>36.514454030000003</v>
      </c>
      <c r="L77" s="53">
        <f t="shared" si="8"/>
        <v>0.51329426572844028</v>
      </c>
      <c r="M77" s="54">
        <f t="shared" si="9"/>
        <v>12.385337270000001</v>
      </c>
      <c r="N77" s="35"/>
      <c r="O77" s="35"/>
      <c r="P77" s="36"/>
    </row>
    <row r="78" spans="2:16" x14ac:dyDescent="0.25">
      <c r="B78" s="34"/>
      <c r="C78" s="35"/>
      <c r="D78" s="47" t="s">
        <v>17</v>
      </c>
      <c r="E78" s="56"/>
      <c r="F78" s="19">
        <v>22.004583520000001</v>
      </c>
      <c r="G78" s="19">
        <v>26.80563446</v>
      </c>
      <c r="H78" s="19">
        <v>36.9089113</v>
      </c>
      <c r="I78" s="19">
        <v>41.188174539999999</v>
      </c>
      <c r="J78" s="19">
        <v>23.472415759999997</v>
      </c>
      <c r="K78" s="19">
        <v>42.043509820000004</v>
      </c>
      <c r="L78" s="53">
        <f t="shared" si="8"/>
        <v>0.79118801617546031</v>
      </c>
      <c r="M78" s="54">
        <f t="shared" si="9"/>
        <v>18.571094060000007</v>
      </c>
      <c r="N78" s="35"/>
      <c r="O78" s="35"/>
      <c r="P78" s="36"/>
    </row>
    <row r="79" spans="2:16" x14ac:dyDescent="0.25">
      <c r="B79" s="34"/>
      <c r="C79" s="35"/>
      <c r="D79" s="47" t="s">
        <v>14</v>
      </c>
      <c r="E79" s="56"/>
      <c r="F79" s="19">
        <v>139.65641981000002</v>
      </c>
      <c r="G79" s="19">
        <v>204.95325645999998</v>
      </c>
      <c r="H79" s="19">
        <v>239.61389603000001</v>
      </c>
      <c r="I79" s="19">
        <v>222.35902414</v>
      </c>
      <c r="J79" s="19">
        <v>267.11571665999998</v>
      </c>
      <c r="K79" s="19">
        <v>303.84848033000003</v>
      </c>
      <c r="L79" s="53">
        <f t="shared" si="8"/>
        <v>0.13751629492006123</v>
      </c>
      <c r="M79" s="54">
        <f t="shared" si="9"/>
        <v>36.732763670000054</v>
      </c>
      <c r="N79" s="35"/>
      <c r="O79" s="35"/>
      <c r="P79" s="36"/>
    </row>
    <row r="80" spans="2:16" x14ac:dyDescent="0.25">
      <c r="B80" s="34"/>
      <c r="C80" s="35"/>
      <c r="D80" s="47" t="s">
        <v>20</v>
      </c>
      <c r="E80" s="56"/>
      <c r="F80" s="19">
        <f t="shared" ref="F80:J80" si="10">SUM(F75:F79)</f>
        <v>1112.3994670899999</v>
      </c>
      <c r="G80" s="19">
        <f t="shared" si="10"/>
        <v>1334.2383068800002</v>
      </c>
      <c r="H80" s="19">
        <f t="shared" si="10"/>
        <v>1481.60032172</v>
      </c>
      <c r="I80" s="19">
        <f t="shared" si="10"/>
        <v>1644.1559773500003</v>
      </c>
      <c r="J80" s="19">
        <f t="shared" si="10"/>
        <v>1726.0179781900006</v>
      </c>
      <c r="K80" s="19">
        <f>SUM(K75:K79)</f>
        <v>1980.2485071700003</v>
      </c>
      <c r="L80" s="53">
        <f t="shared" si="8"/>
        <v>0.14729309438978166</v>
      </c>
      <c r="M80" s="54">
        <f t="shared" si="9"/>
        <v>254.23052897999969</v>
      </c>
      <c r="N80" s="35"/>
      <c r="O80" s="35"/>
      <c r="P80" s="36"/>
    </row>
    <row r="81" spans="2:16" x14ac:dyDescent="0.25">
      <c r="B81" s="34"/>
      <c r="C81" s="35"/>
      <c r="D81" s="164" t="s">
        <v>37</v>
      </c>
      <c r="E81" s="164"/>
      <c r="F81" s="164"/>
      <c r="G81" s="164"/>
      <c r="H81" s="164"/>
      <c r="I81" s="164"/>
      <c r="J81" s="164"/>
      <c r="K81" s="164"/>
      <c r="L81" s="164"/>
      <c r="M81" s="164"/>
      <c r="N81" s="35"/>
      <c r="O81" s="35"/>
      <c r="P81" s="36"/>
    </row>
    <row r="82" spans="2:16" x14ac:dyDescent="0.25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2:16" x14ac:dyDescent="0.25">
      <c r="B83" s="34"/>
      <c r="C83" s="35"/>
      <c r="D83" s="35"/>
      <c r="E83" s="35"/>
      <c r="F83" s="35"/>
      <c r="G83" s="35"/>
      <c r="H83" s="35"/>
      <c r="I83" s="29"/>
      <c r="J83" s="29"/>
      <c r="K83" s="29"/>
      <c r="L83" s="29"/>
      <c r="M83" s="29"/>
      <c r="N83" s="29"/>
      <c r="O83" s="35"/>
      <c r="P83" s="36"/>
    </row>
    <row r="84" spans="2:16" x14ac:dyDescent="0.2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8" t="s">
        <v>31</v>
      </c>
      <c r="F88" s="178"/>
      <c r="G88" s="178"/>
      <c r="H88" s="178"/>
      <c r="I88" s="178"/>
      <c r="J88" s="178"/>
      <c r="K88" s="178"/>
      <c r="L88" s="178"/>
      <c r="M88" s="178"/>
      <c r="N88" s="17"/>
      <c r="O88" s="17"/>
      <c r="P88" s="11"/>
    </row>
    <row r="89" spans="2:16" x14ac:dyDescent="0.25">
      <c r="B89" s="16"/>
      <c r="C89" s="17"/>
      <c r="D89" s="17"/>
      <c r="E89" s="181" t="s">
        <v>84</v>
      </c>
      <c r="F89" s="181"/>
      <c r="G89" s="181"/>
      <c r="H89" s="181"/>
      <c r="I89" s="181"/>
      <c r="J89" s="181"/>
      <c r="K89" s="181"/>
      <c r="L89" s="181"/>
      <c r="M89" s="181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3.1733051349926045E-2</v>
      </c>
      <c r="G91" s="89">
        <v>5.455622295406963E-2</v>
      </c>
      <c r="H91" s="89">
        <v>6.6777256503604193E-2</v>
      </c>
      <c r="I91" s="89">
        <v>4.5129435968490707E-2</v>
      </c>
      <c r="J91" s="89">
        <v>5.527230335683652E-2</v>
      </c>
      <c r="K91" s="89">
        <v>1.3255132354735324E-2</v>
      </c>
      <c r="L91" s="89">
        <v>6.9613834604496508E-2</v>
      </c>
      <c r="M91" s="89">
        <v>4.2293212030675091E-2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4.3729549806911079E-2</v>
      </c>
      <c r="G92" s="89">
        <v>6.2871540288918615E-2</v>
      </c>
      <c r="H92" s="89">
        <v>7.0715953416076338E-2</v>
      </c>
      <c r="I92" s="89">
        <v>0</v>
      </c>
      <c r="J92" s="89">
        <v>6.5686597841947025E-2</v>
      </c>
      <c r="K92" s="89">
        <v>1.4145608175655402E-2</v>
      </c>
      <c r="L92" s="89">
        <v>2.5167437646286758E-2</v>
      </c>
      <c r="M92" s="89">
        <v>5.0894338064973177E-2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6.0119768391682579E-2</v>
      </c>
      <c r="G93" s="89">
        <v>5.8695879901792584E-2</v>
      </c>
      <c r="H93" s="89">
        <v>7.7735884865230892E-2</v>
      </c>
      <c r="I93" s="89">
        <v>0</v>
      </c>
      <c r="J93" s="89">
        <v>5.6258094325477723E-2</v>
      </c>
      <c r="K93" s="89">
        <v>1.5655042333674117E-2</v>
      </c>
      <c r="L93" s="89">
        <v>2.0012464801628615E-2</v>
      </c>
      <c r="M93" s="89">
        <v>6.1845060975238272E-2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4.9603899364042171E-2</v>
      </c>
      <c r="G94" s="89">
        <v>5.8319722092492456E-2</v>
      </c>
      <c r="H94" s="89">
        <v>8.3416491398297057E-2</v>
      </c>
      <c r="I94" s="89">
        <v>0</v>
      </c>
      <c r="J94" s="89">
        <v>4.800044175933614E-2</v>
      </c>
      <c r="K94" s="89">
        <v>1.9725445404221106E-2</v>
      </c>
      <c r="L94" s="89">
        <v>1.1458012034622272E-2</v>
      </c>
      <c r="M94" s="89">
        <v>5.5473847953565955E-2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5.5110700099388128E-2</v>
      </c>
      <c r="G95" s="89">
        <v>5.9813573706593376E-2</v>
      </c>
      <c r="H95" s="89">
        <v>8.7816181627581202E-2</v>
      </c>
      <c r="I95" s="89">
        <v>4.654585349365916E-2</v>
      </c>
      <c r="J95" s="89">
        <v>6.2127516116706888E-2</v>
      </c>
      <c r="K95" s="89">
        <v>1.6457110230742505E-2</v>
      </c>
      <c r="L95" s="89">
        <v>4.7501960185749549E-3</v>
      </c>
      <c r="M95" s="89">
        <v>6.0044238211706069E-2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5.4558280459720859E-2</v>
      </c>
      <c r="G96" s="89">
        <v>4.4796330329987137E-2</v>
      </c>
      <c r="H96" s="89">
        <v>7.5868484210027093E-2</v>
      </c>
      <c r="I96" s="89">
        <v>3.0912490731688627E-2</v>
      </c>
      <c r="J96" s="89">
        <v>5.7117575428708788E-2</v>
      </c>
      <c r="K96" s="89">
        <v>1.8183470747735398E-2</v>
      </c>
      <c r="L96" s="89">
        <v>4.8768585181193425E-2</v>
      </c>
      <c r="M96" s="89">
        <v>5.6867606877082671E-2</v>
      </c>
      <c r="N96" s="17"/>
      <c r="O96" s="17"/>
      <c r="P96" s="11"/>
    </row>
    <row r="97" spans="2:16" x14ac:dyDescent="0.25">
      <c r="B97" s="16"/>
      <c r="C97" s="17"/>
      <c r="D97" s="17"/>
      <c r="E97" s="177" t="s">
        <v>37</v>
      </c>
      <c r="F97" s="177"/>
      <c r="G97" s="177"/>
      <c r="H97" s="177"/>
      <c r="I97" s="177"/>
      <c r="J97" s="177"/>
      <c r="K97" s="177"/>
      <c r="L97" s="177"/>
      <c r="M97" s="17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sortState ref="G34:H46">
    <sortCondition descending="1" ref="G34:G46"/>
  </sortState>
  <mergeCells count="39">
    <mergeCell ref="G14:H16"/>
    <mergeCell ref="B1:P2"/>
    <mergeCell ref="C8:G9"/>
    <mergeCell ref="J8:M9"/>
    <mergeCell ref="G10:H12"/>
    <mergeCell ref="M10:N12"/>
    <mergeCell ref="C26:M26"/>
    <mergeCell ref="C27:E27"/>
    <mergeCell ref="G27:K27"/>
    <mergeCell ref="D46:K46"/>
    <mergeCell ref="D47:K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D66:E66"/>
    <mergeCell ref="D70:M70"/>
    <mergeCell ref="D67:E67"/>
    <mergeCell ref="D68:E68"/>
    <mergeCell ref="D69:E69"/>
    <mergeCell ref="D72:M72"/>
    <mergeCell ref="D74:E74"/>
    <mergeCell ref="D73:M73"/>
    <mergeCell ref="E97:M97"/>
    <mergeCell ref="E88:M88"/>
    <mergeCell ref="E89:M89"/>
    <mergeCell ref="D81:M8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Q99"/>
  <sheetViews>
    <sheetView workbookViewId="0">
      <selection activeCell="A8" sqref="A8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82" t="s">
        <v>112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2:16" ht="15" customHeight="1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2:16" x14ac:dyDescent="0.25">
      <c r="C3" s="5" t="str">
        <f>+B6</f>
        <v>1. Intermediación Financiera</v>
      </c>
      <c r="D3" s="13"/>
      <c r="E3" s="13"/>
      <c r="F3" s="13"/>
      <c r="G3" s="12"/>
      <c r="H3" s="13"/>
      <c r="I3" s="13"/>
      <c r="J3" s="5" t="str">
        <f>+B44</f>
        <v>3. Créditos Directos según Tipo de Crédito y Tipo de Empresa del Sistema Financiero, Julio 2017</v>
      </c>
      <c r="K3" s="13"/>
      <c r="M3" s="8"/>
      <c r="N3" s="8"/>
      <c r="O3" s="8"/>
      <c r="P3" s="8"/>
    </row>
    <row r="4" spans="2:16" x14ac:dyDescent="0.25">
      <c r="C4" s="5" t="str">
        <f>+B25</f>
        <v>2. Créditos Directos del SF a la región 2011-2017*</v>
      </c>
      <c r="D4" s="13"/>
      <c r="E4" s="13"/>
      <c r="F4" s="13"/>
      <c r="G4" s="12"/>
      <c r="H4" s="13"/>
      <c r="I4" s="13"/>
      <c r="J4" s="5" t="str">
        <f>+B86</f>
        <v>4. Morosidad por Tipo de Empresa del Sistema Financiero</v>
      </c>
      <c r="K4" s="13"/>
      <c r="M4" s="8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6" spans="2:16" x14ac:dyDescent="0.25">
      <c r="B6" s="14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76"/>
    </row>
    <row r="7" spans="2:16" x14ac:dyDescent="0.25">
      <c r="B7" s="16"/>
      <c r="C7" s="17"/>
      <c r="D7" s="17"/>
      <c r="E7" s="17"/>
      <c r="F7" s="17"/>
      <c r="G7" s="17"/>
      <c r="H7" s="3"/>
      <c r="I7" s="3"/>
      <c r="J7" s="3"/>
      <c r="K7" s="3"/>
      <c r="L7" s="17"/>
      <c r="M7" s="3"/>
      <c r="N7" s="17"/>
      <c r="O7" s="3"/>
      <c r="P7" s="11"/>
    </row>
    <row r="8" spans="2:16" x14ac:dyDescent="0.25">
      <c r="B8" s="16"/>
      <c r="C8" s="173" t="s">
        <v>8</v>
      </c>
      <c r="D8" s="173"/>
      <c r="E8" s="173"/>
      <c r="F8" s="173"/>
      <c r="G8" s="173"/>
      <c r="H8" s="3"/>
      <c r="I8" s="3"/>
      <c r="J8" s="173" t="s">
        <v>11</v>
      </c>
      <c r="K8" s="173"/>
      <c r="L8" s="173"/>
      <c r="M8" s="173"/>
      <c r="N8" s="74"/>
      <c r="O8" s="3"/>
      <c r="P8" s="11"/>
    </row>
    <row r="9" spans="2:16" x14ac:dyDescent="0.25">
      <c r="B9" s="16"/>
      <c r="C9" s="173"/>
      <c r="D9" s="173"/>
      <c r="E9" s="173"/>
      <c r="F9" s="173"/>
      <c r="G9" s="173"/>
      <c r="H9" s="3"/>
      <c r="I9" s="3"/>
      <c r="J9" s="173"/>
      <c r="K9" s="173"/>
      <c r="L9" s="173"/>
      <c r="M9" s="173"/>
      <c r="N9" s="74"/>
      <c r="O9" s="3"/>
      <c r="P9" s="11"/>
    </row>
    <row r="10" spans="2:16" x14ac:dyDescent="0.25">
      <c r="B10" s="16"/>
      <c r="C10" s="3"/>
      <c r="D10" s="65" t="s">
        <v>2</v>
      </c>
      <c r="E10" s="65" t="s">
        <v>4</v>
      </c>
      <c r="F10" s="77" t="s">
        <v>5</v>
      </c>
      <c r="G10" s="174" t="s">
        <v>68</v>
      </c>
      <c r="H10" s="175"/>
      <c r="I10" s="78"/>
      <c r="J10" s="3"/>
      <c r="K10" s="65" t="s">
        <v>2</v>
      </c>
      <c r="L10" s="65" t="s">
        <v>10</v>
      </c>
      <c r="M10" s="174" t="s">
        <v>69</v>
      </c>
      <c r="N10" s="175"/>
      <c r="O10" s="3"/>
      <c r="P10" s="11"/>
    </row>
    <row r="11" spans="2:16" x14ac:dyDescent="0.25">
      <c r="B11" s="16"/>
      <c r="C11" s="3"/>
      <c r="D11" s="79">
        <v>2007</v>
      </c>
      <c r="E11" s="80">
        <v>0.15156662288012657</v>
      </c>
      <c r="F11" s="80">
        <v>6.727962377495518E-2</v>
      </c>
      <c r="G11" s="174"/>
      <c r="H11" s="175"/>
      <c r="I11" s="78"/>
      <c r="J11" s="3"/>
      <c r="K11" s="79">
        <v>2007</v>
      </c>
      <c r="L11" s="80">
        <v>0.1678</v>
      </c>
      <c r="M11" s="174"/>
      <c r="N11" s="175"/>
      <c r="O11" s="3"/>
      <c r="P11" s="11"/>
    </row>
    <row r="12" spans="2:16" x14ac:dyDescent="0.25">
      <c r="B12" s="16"/>
      <c r="C12" s="3"/>
      <c r="D12" s="79">
        <v>2008</v>
      </c>
      <c r="E12" s="80">
        <v>0.17898920572759872</v>
      </c>
      <c r="F12" s="80">
        <v>5.6587063262139754E-2</v>
      </c>
      <c r="G12" s="174"/>
      <c r="H12" s="175"/>
      <c r="I12" s="78"/>
      <c r="J12" s="3"/>
      <c r="K12" s="79">
        <v>2008</v>
      </c>
      <c r="L12" s="80">
        <v>0.20579999999999998</v>
      </c>
      <c r="M12" s="174"/>
      <c r="N12" s="175"/>
      <c r="O12" s="3"/>
      <c r="P12" s="11"/>
    </row>
    <row r="13" spans="2:16" x14ac:dyDescent="0.25">
      <c r="B13" s="16"/>
      <c r="C13" s="3"/>
      <c r="D13" s="79">
        <v>2009</v>
      </c>
      <c r="E13" s="80">
        <v>0.18234004828055042</v>
      </c>
      <c r="F13" s="80">
        <v>5.8660404266391623E-2</v>
      </c>
      <c r="G13" s="81"/>
      <c r="H13" s="82"/>
      <c r="I13" s="78"/>
      <c r="J13" s="3"/>
      <c r="K13" s="79">
        <v>2009</v>
      </c>
      <c r="L13" s="80">
        <v>0.2767</v>
      </c>
      <c r="M13" s="3"/>
      <c r="N13" s="3"/>
      <c r="O13" s="3"/>
      <c r="P13" s="11"/>
    </row>
    <row r="14" spans="2:16" x14ac:dyDescent="0.25">
      <c r="B14" s="16"/>
      <c r="C14" s="3"/>
      <c r="D14" s="79">
        <v>2010</v>
      </c>
      <c r="E14" s="80">
        <v>0.18374405154887827</v>
      </c>
      <c r="F14" s="80">
        <v>6.388412108106846E-2</v>
      </c>
      <c r="G14" s="174" t="s">
        <v>70</v>
      </c>
      <c r="H14" s="175"/>
      <c r="I14" s="83"/>
      <c r="J14" s="3"/>
      <c r="K14" s="79">
        <v>2010</v>
      </c>
      <c r="L14" s="80">
        <v>0.29249999999999998</v>
      </c>
      <c r="M14" s="3"/>
      <c r="N14" s="3"/>
      <c r="O14" s="3"/>
      <c r="P14" s="11"/>
    </row>
    <row r="15" spans="2:16" x14ac:dyDescent="0.25">
      <c r="B15" s="16"/>
      <c r="C15" s="3"/>
      <c r="D15" s="79">
        <v>2011</v>
      </c>
      <c r="E15" s="80">
        <v>0.20287761939556198</v>
      </c>
      <c r="F15" s="80">
        <v>6.5037491171284365E-2</v>
      </c>
      <c r="G15" s="174"/>
      <c r="H15" s="175"/>
      <c r="I15" s="83"/>
      <c r="J15" s="3"/>
      <c r="K15" s="79">
        <v>2011</v>
      </c>
      <c r="L15" s="80">
        <v>0.31489999999999996</v>
      </c>
      <c r="M15" s="3"/>
      <c r="N15" s="3"/>
      <c r="O15" s="3"/>
      <c r="P15" s="11"/>
    </row>
    <row r="16" spans="2:16" x14ac:dyDescent="0.25">
      <c r="B16" s="16"/>
      <c r="C16" s="3"/>
      <c r="D16" s="79">
        <v>2012</v>
      </c>
      <c r="E16" s="80">
        <v>0.20270485779692457</v>
      </c>
      <c r="F16" s="80">
        <v>5.9769232385265263E-2</v>
      </c>
      <c r="G16" s="174"/>
      <c r="H16" s="175"/>
      <c r="I16" s="83"/>
      <c r="J16" s="3"/>
      <c r="K16" s="79">
        <v>2012</v>
      </c>
      <c r="L16" s="80">
        <v>0.33240000000000003</v>
      </c>
      <c r="M16" s="3"/>
      <c r="N16" s="3"/>
      <c r="O16" s="3"/>
      <c r="P16" s="11"/>
    </row>
    <row r="17" spans="2:16" x14ac:dyDescent="0.25">
      <c r="B17" s="16"/>
      <c r="C17" s="3"/>
      <c r="D17" s="79">
        <v>2013</v>
      </c>
      <c r="E17" s="80">
        <v>0.20272065216899487</v>
      </c>
      <c r="F17" s="80">
        <v>6.9325086912675304E-2</v>
      </c>
      <c r="G17" s="3"/>
      <c r="H17" s="3"/>
      <c r="I17" s="3"/>
      <c r="J17" s="3"/>
      <c r="K17" s="79">
        <v>2013</v>
      </c>
      <c r="L17" s="80">
        <v>0.33990000000000004</v>
      </c>
      <c r="M17" s="3"/>
      <c r="N17" s="3"/>
      <c r="O17" s="3"/>
      <c r="P17" s="11"/>
    </row>
    <row r="18" spans="2:16" x14ac:dyDescent="0.25">
      <c r="B18" s="16"/>
      <c r="C18" s="3"/>
      <c r="D18" s="79">
        <v>2014</v>
      </c>
      <c r="E18" s="80">
        <v>0.19409735069767439</v>
      </c>
      <c r="F18" s="80">
        <v>7.5199015182157311E-2</v>
      </c>
      <c r="G18" s="3"/>
      <c r="H18" s="3"/>
      <c r="I18" s="3"/>
      <c r="J18" s="3"/>
      <c r="K18" s="79">
        <v>2014</v>
      </c>
      <c r="L18" s="80">
        <v>0.35270000000000001</v>
      </c>
      <c r="M18" s="3"/>
      <c r="N18" s="3"/>
      <c r="O18" s="3"/>
      <c r="P18" s="11"/>
    </row>
    <row r="19" spans="2:16" x14ac:dyDescent="0.25">
      <c r="B19" s="16"/>
      <c r="C19" s="3"/>
      <c r="D19" s="79">
        <v>2015</v>
      </c>
      <c r="E19" s="80">
        <v>0.20707990205776014</v>
      </c>
      <c r="F19" s="80">
        <v>8.040376515122806E-2</v>
      </c>
      <c r="G19" s="3"/>
      <c r="H19" s="3"/>
      <c r="I19" s="3"/>
      <c r="J19" s="3"/>
      <c r="K19" s="79">
        <v>2015</v>
      </c>
      <c r="L19" s="80">
        <v>0.34820000000000001</v>
      </c>
      <c r="M19" s="3"/>
      <c r="N19" s="3"/>
      <c r="O19" s="3"/>
      <c r="P19" s="11"/>
    </row>
    <row r="20" spans="2:16" x14ac:dyDescent="0.25">
      <c r="B20" s="16"/>
      <c r="C20" s="3"/>
      <c r="D20" s="79">
        <v>2016</v>
      </c>
      <c r="E20" s="80">
        <v>0.20897810842076864</v>
      </c>
      <c r="F20" s="80">
        <v>8.1787324412992968E-2</v>
      </c>
      <c r="G20" s="3"/>
      <c r="H20" s="3"/>
      <c r="I20" s="3"/>
      <c r="J20" s="3"/>
      <c r="K20" s="79">
        <v>2016</v>
      </c>
      <c r="L20" s="80">
        <v>0.35450000000000004</v>
      </c>
      <c r="M20" s="3"/>
      <c r="N20" s="3"/>
      <c r="O20" s="3"/>
      <c r="P20" s="11"/>
    </row>
    <row r="21" spans="2:16" x14ac:dyDescent="0.25">
      <c r="B21" s="16"/>
      <c r="C21" s="3"/>
      <c r="D21" s="84" t="s">
        <v>6</v>
      </c>
      <c r="E21" s="17"/>
      <c r="F21" s="3"/>
      <c r="G21" s="3"/>
      <c r="H21" s="3"/>
      <c r="I21" s="3"/>
      <c r="J21" s="3"/>
      <c r="K21" s="84" t="s">
        <v>12</v>
      </c>
      <c r="L21" s="3"/>
      <c r="M21" s="3"/>
      <c r="N21" s="3"/>
      <c r="O21" s="3"/>
      <c r="P21" s="11"/>
    </row>
    <row r="22" spans="2:16" x14ac:dyDescent="0.25">
      <c r="B22" s="16"/>
      <c r="C22" s="3"/>
      <c r="D22" s="84" t="s">
        <v>9</v>
      </c>
      <c r="E22" s="17"/>
      <c r="F22" s="3"/>
      <c r="G22" s="3"/>
      <c r="H22" s="3"/>
      <c r="I22" s="3"/>
      <c r="J22" s="3"/>
      <c r="K22" s="84" t="s">
        <v>9</v>
      </c>
      <c r="L22" s="3"/>
      <c r="M22" s="3"/>
      <c r="N22" s="3"/>
      <c r="O22" s="3"/>
      <c r="P22" s="11"/>
    </row>
    <row r="23" spans="2:16" x14ac:dyDescent="0.2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2:16" ht="15" customHeight="1" x14ac:dyDescent="0.25"/>
    <row r="25" spans="2:16" x14ac:dyDescent="0.25">
      <c r="B25" s="14" t="s">
        <v>71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x14ac:dyDescent="0.25">
      <c r="B26" s="34"/>
      <c r="C26" s="169" t="s">
        <v>63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35"/>
      <c r="O26" s="35"/>
      <c r="P26" s="36"/>
    </row>
    <row r="27" spans="2:16" x14ac:dyDescent="0.25">
      <c r="B27" s="34"/>
      <c r="C27" s="163" t="s">
        <v>65</v>
      </c>
      <c r="D27" s="163"/>
      <c r="E27" s="163"/>
      <c r="F27" s="29"/>
      <c r="G27" s="163" t="s">
        <v>64</v>
      </c>
      <c r="H27" s="163"/>
      <c r="I27" s="163"/>
      <c r="J27" s="163"/>
      <c r="K27" s="163"/>
      <c r="L27" s="29"/>
      <c r="M27" s="29"/>
      <c r="N27" s="35"/>
      <c r="O27" s="35"/>
      <c r="P27" s="36"/>
    </row>
    <row r="28" spans="2:16" x14ac:dyDescent="0.25">
      <c r="B28" s="34"/>
      <c r="C28" s="124" t="s">
        <v>60</v>
      </c>
      <c r="D28" s="124" t="s">
        <v>59</v>
      </c>
      <c r="E28" s="124" t="s">
        <v>1</v>
      </c>
      <c r="F28" s="29"/>
      <c r="G28" s="124" t="s">
        <v>60</v>
      </c>
      <c r="H28" s="124" t="s">
        <v>59</v>
      </c>
      <c r="I28" s="124" t="s">
        <v>61</v>
      </c>
      <c r="J28" s="124" t="s">
        <v>1</v>
      </c>
      <c r="K28" s="124" t="s">
        <v>62</v>
      </c>
      <c r="L28" s="29"/>
      <c r="M28" s="124" t="s">
        <v>66</v>
      </c>
      <c r="N28" s="124" t="s">
        <v>67</v>
      </c>
      <c r="O28" s="35"/>
      <c r="P28" s="36"/>
    </row>
    <row r="29" spans="2:16" x14ac:dyDescent="0.25">
      <c r="B29" s="34"/>
      <c r="C29" s="73">
        <v>42552</v>
      </c>
      <c r="D29" s="19">
        <v>209.54532186</v>
      </c>
      <c r="E29" s="19">
        <v>622.28009281999994</v>
      </c>
      <c r="F29" s="29"/>
      <c r="G29" s="73">
        <v>40725</v>
      </c>
      <c r="H29" s="19">
        <v>104.03502999999999</v>
      </c>
      <c r="I29" s="21">
        <f>+H29/H42-1</f>
        <v>-1.5980756858738232E-2</v>
      </c>
      <c r="J29" s="19">
        <v>398.62819000000002</v>
      </c>
      <c r="K29" s="21">
        <f>+J29/J42-1</f>
        <v>2.9718521526345132E-3</v>
      </c>
      <c r="L29" s="29"/>
      <c r="M29" s="153"/>
      <c r="N29" s="86"/>
      <c r="O29" s="35"/>
      <c r="P29" s="36"/>
    </row>
    <row r="30" spans="2:16" x14ac:dyDescent="0.25">
      <c r="B30" s="34"/>
      <c r="C30" s="73">
        <v>42583</v>
      </c>
      <c r="D30" s="19">
        <v>218.18663595000004</v>
      </c>
      <c r="E30" s="19">
        <v>627.99935401000005</v>
      </c>
      <c r="F30" s="29"/>
      <c r="G30" s="73">
        <v>40878</v>
      </c>
      <c r="H30" s="19">
        <v>113.64882227000003</v>
      </c>
      <c r="I30" s="21">
        <f t="shared" ref="I30:I40" si="0">+H30/H29-1</f>
        <v>9.2409184387220566E-2</v>
      </c>
      <c r="J30" s="19">
        <v>435.07546986000006</v>
      </c>
      <c r="K30" s="21">
        <f t="shared" ref="K30:K41" si="1">+J30/J29-1</f>
        <v>9.1431767181342716E-2</v>
      </c>
      <c r="L30" s="29"/>
      <c r="M30" s="19">
        <v>2477.1439999999998</v>
      </c>
      <c r="N30" s="21">
        <f>+H30/M30</f>
        <v>4.5878972829193634E-2</v>
      </c>
      <c r="O30" s="35"/>
      <c r="P30" s="36"/>
    </row>
    <row r="31" spans="2:16" x14ac:dyDescent="0.25">
      <c r="B31" s="34"/>
      <c r="C31" s="73">
        <v>42614</v>
      </c>
      <c r="D31" s="19">
        <v>221.79633307000006</v>
      </c>
      <c r="E31" s="19">
        <v>638.50441596000007</v>
      </c>
      <c r="F31" s="29"/>
      <c r="G31" s="73">
        <v>41091</v>
      </c>
      <c r="H31" s="19">
        <v>121.39225127000002</v>
      </c>
      <c r="I31" s="21">
        <f t="shared" si="0"/>
        <v>6.8134705185097566E-2</v>
      </c>
      <c r="J31" s="19">
        <v>454.10364750000008</v>
      </c>
      <c r="K31" s="21">
        <f t="shared" si="1"/>
        <v>4.3735349285775493E-2</v>
      </c>
      <c r="L31" s="29"/>
      <c r="M31" s="19"/>
      <c r="N31" s="86"/>
      <c r="O31" s="35"/>
      <c r="P31" s="36"/>
    </row>
    <row r="32" spans="2:16" x14ac:dyDescent="0.25">
      <c r="B32" s="34"/>
      <c r="C32" s="73">
        <v>42644</v>
      </c>
      <c r="D32" s="19">
        <v>223.10626175000004</v>
      </c>
      <c r="E32" s="19">
        <v>645.3968331100001</v>
      </c>
      <c r="F32" s="29"/>
      <c r="G32" s="73">
        <v>41244</v>
      </c>
      <c r="H32" s="19">
        <v>131.99074074000004</v>
      </c>
      <c r="I32" s="21">
        <f t="shared" si="0"/>
        <v>8.7307792376524196E-2</v>
      </c>
      <c r="J32" s="19">
        <v>488.09594662000001</v>
      </c>
      <c r="K32" s="21">
        <f t="shared" si="1"/>
        <v>7.4855816083265303E-2</v>
      </c>
      <c r="L32" s="29"/>
      <c r="M32" s="19">
        <v>2802.6819999999998</v>
      </c>
      <c r="N32" s="21">
        <f>+H32/M32</f>
        <v>4.7094440518046655E-2</v>
      </c>
      <c r="O32" s="35"/>
      <c r="P32" s="36"/>
    </row>
    <row r="33" spans="2:16" x14ac:dyDescent="0.25">
      <c r="B33" s="34"/>
      <c r="C33" s="73">
        <v>42675</v>
      </c>
      <c r="D33" s="19">
        <v>252.30240962000002</v>
      </c>
      <c r="E33" s="19">
        <v>683.77674153999999</v>
      </c>
      <c r="F33" s="29"/>
      <c r="G33" s="73">
        <v>41456</v>
      </c>
      <c r="H33" s="19">
        <v>156.62860824999998</v>
      </c>
      <c r="I33" s="21">
        <f t="shared" si="0"/>
        <v>0.18666360512766933</v>
      </c>
      <c r="J33" s="19">
        <v>524.90269266000007</v>
      </c>
      <c r="K33" s="21">
        <f t="shared" si="1"/>
        <v>7.5408833641995798E-2</v>
      </c>
      <c r="L33" s="29"/>
      <c r="M33" s="19"/>
      <c r="N33" s="86"/>
      <c r="O33" s="35"/>
      <c r="P33" s="36"/>
    </row>
    <row r="34" spans="2:16" x14ac:dyDescent="0.25">
      <c r="B34" s="34"/>
      <c r="C34" s="73">
        <v>42705</v>
      </c>
      <c r="D34" s="19">
        <v>225.17513463</v>
      </c>
      <c r="E34" s="19">
        <v>656.55066396999996</v>
      </c>
      <c r="F34" s="29"/>
      <c r="G34" s="73">
        <v>41609</v>
      </c>
      <c r="H34" s="19">
        <v>166.52380606</v>
      </c>
      <c r="I34" s="21">
        <f t="shared" si="0"/>
        <v>6.3176184226868548E-2</v>
      </c>
      <c r="J34" s="19">
        <v>540.59670334999998</v>
      </c>
      <c r="K34" s="21">
        <f t="shared" si="1"/>
        <v>2.9898895375195744E-2</v>
      </c>
      <c r="L34" s="29"/>
      <c r="M34" s="19">
        <v>2917.2959999999998</v>
      </c>
      <c r="N34" s="21">
        <f>+H34/M34</f>
        <v>5.7081559793726797E-2</v>
      </c>
      <c r="O34" s="35"/>
      <c r="P34" s="36"/>
    </row>
    <row r="35" spans="2:16" x14ac:dyDescent="0.25">
      <c r="B35" s="34"/>
      <c r="C35" s="73">
        <v>42736</v>
      </c>
      <c r="D35" s="19">
        <v>226.00925642999999</v>
      </c>
      <c r="E35" s="19">
        <v>649.50621656999999</v>
      </c>
      <c r="F35" s="29"/>
      <c r="G35" s="73">
        <v>41821</v>
      </c>
      <c r="H35" s="19">
        <v>175.65600729999997</v>
      </c>
      <c r="I35" s="21">
        <f t="shared" si="0"/>
        <v>5.4840214477860139E-2</v>
      </c>
      <c r="J35" s="19">
        <v>539.64731319999999</v>
      </c>
      <c r="K35" s="21">
        <f t="shared" si="1"/>
        <v>-1.7561893073279045E-3</v>
      </c>
      <c r="L35" s="29"/>
      <c r="M35" s="19"/>
      <c r="N35" s="86"/>
      <c r="O35" s="35"/>
      <c r="P35" s="36"/>
    </row>
    <row r="36" spans="2:16" x14ac:dyDescent="0.25">
      <c r="B36" s="34"/>
      <c r="C36" s="73">
        <v>42767</v>
      </c>
      <c r="D36" s="19">
        <v>227.08620465999999</v>
      </c>
      <c r="E36" s="19">
        <v>655.4017892899999</v>
      </c>
      <c r="F36" s="29"/>
      <c r="G36" s="73">
        <v>41974</v>
      </c>
      <c r="H36" s="19">
        <v>182.36774797999999</v>
      </c>
      <c r="I36" s="21">
        <f t="shared" si="0"/>
        <v>3.8209570985734409E-2</v>
      </c>
      <c r="J36" s="19">
        <v>568.10285413999998</v>
      </c>
      <c r="K36" s="21">
        <f t="shared" si="1"/>
        <v>5.2729885323183234E-2</v>
      </c>
      <c r="L36" s="29"/>
      <c r="M36" s="19">
        <v>3149.75</v>
      </c>
      <c r="N36" s="21">
        <f>+H36/M36</f>
        <v>5.7899118336375899E-2</v>
      </c>
      <c r="O36" s="35"/>
      <c r="P36" s="36"/>
    </row>
    <row r="37" spans="2:16" x14ac:dyDescent="0.25">
      <c r="B37" s="34"/>
      <c r="C37" s="73">
        <v>42795</v>
      </c>
      <c r="D37" s="19">
        <v>234.69681712999994</v>
      </c>
      <c r="E37" s="19">
        <v>669.00063175999992</v>
      </c>
      <c r="F37" s="29"/>
      <c r="G37" s="73">
        <v>42186</v>
      </c>
      <c r="H37" s="19">
        <v>197.02075965000003</v>
      </c>
      <c r="I37" s="21">
        <f t="shared" si="0"/>
        <v>8.0348701085056984E-2</v>
      </c>
      <c r="J37" s="19">
        <v>582.03815652000014</v>
      </c>
      <c r="K37" s="21">
        <f t="shared" si="1"/>
        <v>2.4529541223825779E-2</v>
      </c>
      <c r="L37" s="29"/>
      <c r="M37" s="19"/>
      <c r="N37" s="86"/>
      <c r="O37" s="35"/>
      <c r="P37" s="36"/>
    </row>
    <row r="38" spans="2:16" x14ac:dyDescent="0.25">
      <c r="B38" s="34"/>
      <c r="C38" s="73">
        <v>42826</v>
      </c>
      <c r="D38" s="19">
        <v>237.03115898999997</v>
      </c>
      <c r="E38" s="19">
        <v>678.05741842999998</v>
      </c>
      <c r="F38" s="29"/>
      <c r="G38" s="73">
        <v>42339</v>
      </c>
      <c r="H38" s="19">
        <v>209.45314739</v>
      </c>
      <c r="I38" s="21">
        <f t="shared" si="0"/>
        <v>6.3101917595311363E-2</v>
      </c>
      <c r="J38" s="19">
        <v>602.09343919999992</v>
      </c>
      <c r="K38" s="21">
        <f t="shared" si="1"/>
        <v>3.4456989555307072E-2</v>
      </c>
      <c r="L38" s="29"/>
      <c r="M38" s="19">
        <v>3113.7739999999999</v>
      </c>
      <c r="N38" s="21">
        <f>+H38/M38</f>
        <v>6.7266650498719563E-2</v>
      </c>
      <c r="O38" s="35"/>
      <c r="P38" s="36"/>
    </row>
    <row r="39" spans="2:16" x14ac:dyDescent="0.25">
      <c r="B39" s="34"/>
      <c r="C39" s="73">
        <v>42856</v>
      </c>
      <c r="D39" s="19">
        <v>239.78621957000001</v>
      </c>
      <c r="E39" s="19">
        <v>685.87073550000002</v>
      </c>
      <c r="F39" s="29"/>
      <c r="G39" s="73">
        <v>42552</v>
      </c>
      <c r="H39" s="19">
        <v>209.54532186</v>
      </c>
      <c r="I39" s="21">
        <f t="shared" si="0"/>
        <v>4.4007202158846681E-4</v>
      </c>
      <c r="J39" s="19">
        <v>622.28009281999994</v>
      </c>
      <c r="K39" s="21">
        <f t="shared" si="1"/>
        <v>3.352744326000634E-2</v>
      </c>
      <c r="L39" s="29"/>
      <c r="M39" s="19"/>
      <c r="N39" s="86"/>
      <c r="O39" s="35"/>
      <c r="P39" s="36"/>
    </row>
    <row r="40" spans="2:16" x14ac:dyDescent="0.25">
      <c r="B40" s="34"/>
      <c r="C40" s="73">
        <v>42887</v>
      </c>
      <c r="D40" s="19">
        <v>241.17655197000002</v>
      </c>
      <c r="E40" s="19">
        <v>684.78666291000002</v>
      </c>
      <c r="F40" s="29"/>
      <c r="G40" s="73">
        <v>42705</v>
      </c>
      <c r="H40" s="19">
        <v>225.17513463</v>
      </c>
      <c r="I40" s="21">
        <f t="shared" si="0"/>
        <v>7.4589175416869935E-2</v>
      </c>
      <c r="J40" s="19">
        <v>656.55066396999996</v>
      </c>
      <c r="K40" s="21">
        <f t="shared" si="1"/>
        <v>5.5072581535904996E-2</v>
      </c>
      <c r="L40" s="35"/>
      <c r="M40" s="19">
        <v>3261.46</v>
      </c>
      <c r="N40" s="21">
        <f>+H40/M40</f>
        <v>6.9041206892005422E-2</v>
      </c>
      <c r="O40" s="35"/>
      <c r="P40" s="36"/>
    </row>
    <row r="41" spans="2:16" x14ac:dyDescent="0.25">
      <c r="B41" s="34"/>
      <c r="C41" s="73">
        <v>42917</v>
      </c>
      <c r="D41" s="19">
        <v>243.29175850000001</v>
      </c>
      <c r="E41" s="19">
        <v>683.84513735999997</v>
      </c>
      <c r="F41" s="29"/>
      <c r="G41" s="73">
        <v>42917</v>
      </c>
      <c r="H41" s="19">
        <v>243.29175850000001</v>
      </c>
      <c r="I41" s="21">
        <f>+H41/H40-1</f>
        <v>8.0455703511707055E-2</v>
      </c>
      <c r="J41" s="19">
        <v>683.84513735999997</v>
      </c>
      <c r="K41" s="21">
        <f t="shared" si="1"/>
        <v>4.1572531851475247E-2</v>
      </c>
      <c r="L41" s="35"/>
      <c r="M41" s="153"/>
      <c r="N41" s="86"/>
      <c r="O41" s="35"/>
      <c r="P41" s="36"/>
    </row>
    <row r="42" spans="2:16" x14ac:dyDescent="0.25">
      <c r="B42" s="37"/>
      <c r="C42" s="38"/>
      <c r="D42" s="38"/>
      <c r="E42" s="38"/>
      <c r="F42" s="38"/>
      <c r="G42" s="126">
        <v>124.51698392999998</v>
      </c>
      <c r="H42" s="75">
        <v>105.72458894999998</v>
      </c>
      <c r="I42" s="87">
        <f>+(H41/H29)^(1/6)-1</f>
        <v>0.15210298042418691</v>
      </c>
      <c r="J42" s="75">
        <v>397.44703616999999</v>
      </c>
      <c r="K42" s="87">
        <f>+(J41/J29)^(1/6)-1</f>
        <v>9.4120006131396927E-2</v>
      </c>
      <c r="L42" s="38"/>
      <c r="M42" s="38"/>
      <c r="N42" s="38"/>
      <c r="O42" s="38"/>
      <c r="P42" s="39"/>
    </row>
    <row r="44" spans="2:16" x14ac:dyDescent="0.25">
      <c r="B44" s="14" t="s">
        <v>81</v>
      </c>
      <c r="C44" s="15"/>
      <c r="D44" s="15"/>
      <c r="E44" s="15"/>
      <c r="F44" s="15"/>
      <c r="G44" s="15"/>
      <c r="H44" s="15"/>
      <c r="I44" s="15"/>
      <c r="J44" s="15"/>
      <c r="K44" s="15"/>
      <c r="L44" s="32"/>
      <c r="M44" s="32"/>
      <c r="N44" s="32"/>
      <c r="O44" s="32"/>
      <c r="P44" s="33"/>
    </row>
    <row r="45" spans="2:16" x14ac:dyDescent="0.2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35"/>
      <c r="M45" s="35"/>
      <c r="N45" s="35"/>
      <c r="O45" s="35"/>
      <c r="P45" s="36"/>
    </row>
    <row r="46" spans="2:16" x14ac:dyDescent="0.25">
      <c r="B46" s="16"/>
      <c r="C46" s="17"/>
      <c r="D46" s="162" t="s">
        <v>29</v>
      </c>
      <c r="E46" s="162"/>
      <c r="F46" s="162"/>
      <c r="G46" s="162"/>
      <c r="H46" s="162"/>
      <c r="I46" s="162"/>
      <c r="J46" s="162"/>
      <c r="K46" s="162"/>
      <c r="L46" s="35"/>
      <c r="M46" s="35"/>
      <c r="N46" s="35"/>
      <c r="O46" s="35"/>
      <c r="P46" s="36"/>
    </row>
    <row r="47" spans="2:16" x14ac:dyDescent="0.25">
      <c r="B47" s="16"/>
      <c r="C47" s="17"/>
      <c r="D47" s="176" t="s">
        <v>83</v>
      </c>
      <c r="E47" s="176"/>
      <c r="F47" s="176"/>
      <c r="G47" s="176"/>
      <c r="H47" s="176"/>
      <c r="I47" s="176"/>
      <c r="J47" s="176"/>
      <c r="K47" s="176"/>
      <c r="L47" s="35"/>
      <c r="M47" s="35"/>
      <c r="N47" s="35"/>
      <c r="O47" s="35"/>
      <c r="P47" s="36"/>
    </row>
    <row r="48" spans="2:16" ht="48" x14ac:dyDescent="0.25">
      <c r="B48" s="34"/>
      <c r="C48" s="35"/>
      <c r="D48" s="168" t="s">
        <v>28</v>
      </c>
      <c r="E48" s="168"/>
      <c r="F48" s="18" t="s">
        <v>13</v>
      </c>
      <c r="G48" s="18" t="s">
        <v>15</v>
      </c>
      <c r="H48" s="18" t="s">
        <v>16</v>
      </c>
      <c r="I48" s="18" t="s">
        <v>17</v>
      </c>
      <c r="J48" s="18" t="s">
        <v>14</v>
      </c>
      <c r="K48" s="18" t="s">
        <v>20</v>
      </c>
      <c r="L48" s="29"/>
      <c r="M48" s="18" t="s">
        <v>10</v>
      </c>
      <c r="N48" s="35"/>
      <c r="O48" s="35"/>
      <c r="P48" s="36"/>
    </row>
    <row r="49" spans="2:16" x14ac:dyDescent="0.25">
      <c r="B49" s="34"/>
      <c r="C49" s="35"/>
      <c r="D49" s="161" t="s">
        <v>21</v>
      </c>
      <c r="E49" s="161"/>
      <c r="F49" s="19">
        <v>8.373E-5</v>
      </c>
      <c r="G49" s="19">
        <v>0</v>
      </c>
      <c r="H49" s="19">
        <v>0</v>
      </c>
      <c r="I49" s="19">
        <v>0</v>
      </c>
      <c r="J49" s="19">
        <v>0</v>
      </c>
      <c r="K49" s="20">
        <f t="shared" ref="K49:K55" si="2">SUM(F49:J49)</f>
        <v>8.373E-5</v>
      </c>
      <c r="L49" s="29"/>
      <c r="M49" s="21">
        <f>+K49/K$56</f>
        <v>1.2244000202040128E-7</v>
      </c>
      <c r="N49" s="35"/>
      <c r="O49" s="35"/>
      <c r="P49" s="36"/>
    </row>
    <row r="50" spans="2:16" x14ac:dyDescent="0.25">
      <c r="B50" s="41"/>
      <c r="C50" s="42"/>
      <c r="D50" s="161" t="s">
        <v>22</v>
      </c>
      <c r="E50" s="161"/>
      <c r="F50" s="19">
        <v>3.9075716800000002</v>
      </c>
      <c r="G50" s="19">
        <v>0</v>
      </c>
      <c r="H50" s="19">
        <v>0</v>
      </c>
      <c r="I50" s="19">
        <v>0</v>
      </c>
      <c r="J50" s="19">
        <v>0</v>
      </c>
      <c r="K50" s="20">
        <f t="shared" si="2"/>
        <v>3.9075716800000002</v>
      </c>
      <c r="L50" s="29"/>
      <c r="M50" s="21">
        <f t="shared" ref="M50:M56" si="3">+K50/K$56</f>
        <v>5.7141178119439013E-3</v>
      </c>
      <c r="N50" s="42"/>
      <c r="O50" s="42"/>
      <c r="P50" s="43"/>
    </row>
    <row r="51" spans="2:16" x14ac:dyDescent="0.25">
      <c r="B51" s="34"/>
      <c r="C51" s="29"/>
      <c r="D51" s="161" t="s">
        <v>23</v>
      </c>
      <c r="E51" s="161"/>
      <c r="F51" s="19">
        <v>68.395407000000006</v>
      </c>
      <c r="G51" s="19">
        <v>33.187414689999997</v>
      </c>
      <c r="H51" s="19">
        <v>0</v>
      </c>
      <c r="I51" s="19">
        <v>0</v>
      </c>
      <c r="J51" s="19">
        <v>0.45138011000000006</v>
      </c>
      <c r="K51" s="20">
        <f t="shared" si="2"/>
        <v>102.03420180000001</v>
      </c>
      <c r="L51" s="29"/>
      <c r="M51" s="21">
        <f t="shared" si="3"/>
        <v>0.14920659112076953</v>
      </c>
      <c r="N51" s="29"/>
      <c r="O51" s="29"/>
      <c r="P51" s="36"/>
    </row>
    <row r="52" spans="2:16" x14ac:dyDescent="0.25">
      <c r="B52" s="34"/>
      <c r="C52" s="29"/>
      <c r="D52" s="161" t="s">
        <v>24</v>
      </c>
      <c r="E52" s="161"/>
      <c r="F52" s="19">
        <v>70.390103090000025</v>
      </c>
      <c r="G52" s="19">
        <v>115.24725854</v>
      </c>
      <c r="H52" s="19">
        <v>1.49287334</v>
      </c>
      <c r="I52" s="19">
        <v>0</v>
      </c>
      <c r="J52" s="19">
        <v>11.597267819999999</v>
      </c>
      <c r="K52" s="20">
        <f t="shared" si="2"/>
        <v>198.72750279000002</v>
      </c>
      <c r="L52" s="29"/>
      <c r="M52" s="21">
        <f t="shared" si="3"/>
        <v>0.29060307945917713</v>
      </c>
      <c r="N52" s="29"/>
      <c r="O52" s="29"/>
      <c r="P52" s="36"/>
    </row>
    <row r="53" spans="2:16" x14ac:dyDescent="0.25">
      <c r="B53" s="34"/>
      <c r="C53" s="29"/>
      <c r="D53" s="161" t="s">
        <v>25</v>
      </c>
      <c r="E53" s="161"/>
      <c r="F53" s="19">
        <v>21.96166929</v>
      </c>
      <c r="G53" s="19">
        <v>61.454075040000006</v>
      </c>
      <c r="H53" s="19">
        <v>3.7062670199999999</v>
      </c>
      <c r="I53" s="19">
        <v>0</v>
      </c>
      <c r="J53" s="19">
        <v>13.796962540000001</v>
      </c>
      <c r="K53" s="20">
        <f t="shared" si="2"/>
        <v>100.91897389</v>
      </c>
      <c r="L53" s="29"/>
      <c r="M53" s="21">
        <f t="shared" si="3"/>
        <v>0.14757577173042427</v>
      </c>
      <c r="N53" s="29"/>
      <c r="O53" s="29"/>
      <c r="P53" s="36"/>
    </row>
    <row r="54" spans="2:16" x14ac:dyDescent="0.25">
      <c r="B54" s="34"/>
      <c r="C54" s="29"/>
      <c r="D54" s="161" t="s">
        <v>26</v>
      </c>
      <c r="E54" s="161"/>
      <c r="F54" s="19">
        <v>121.26763442000002</v>
      </c>
      <c r="G54" s="19">
        <v>51.417836489999992</v>
      </c>
      <c r="H54" s="19">
        <v>4.0153540799999998</v>
      </c>
      <c r="I54" s="19">
        <v>5.8778028600000001</v>
      </c>
      <c r="J54" s="19">
        <v>60.713130649999997</v>
      </c>
      <c r="K54" s="149">
        <f t="shared" si="2"/>
        <v>243.29175850000001</v>
      </c>
      <c r="L54" s="29"/>
      <c r="M54" s="21">
        <f t="shared" si="3"/>
        <v>0.35577025441642163</v>
      </c>
      <c r="N54" s="29"/>
      <c r="O54" s="29"/>
      <c r="P54" s="36"/>
    </row>
    <row r="55" spans="2:16" x14ac:dyDescent="0.25">
      <c r="B55" s="34"/>
      <c r="C55" s="29"/>
      <c r="D55" s="161" t="s">
        <v>27</v>
      </c>
      <c r="E55" s="161"/>
      <c r="F55" s="19">
        <v>27.995573540000002</v>
      </c>
      <c r="G55" s="19">
        <v>6.899467930000001</v>
      </c>
      <c r="H55" s="19">
        <v>7.0003499999999996E-2</v>
      </c>
      <c r="I55" s="19">
        <v>0</v>
      </c>
      <c r="J55" s="19">
        <v>0</v>
      </c>
      <c r="K55" s="20">
        <f t="shared" si="2"/>
        <v>34.965044970000001</v>
      </c>
      <c r="L55" s="29"/>
      <c r="M55" s="21">
        <f t="shared" si="3"/>
        <v>5.1130063021261454E-2</v>
      </c>
      <c r="N55" s="29"/>
      <c r="O55" s="29"/>
      <c r="P55" s="36"/>
    </row>
    <row r="56" spans="2:16" x14ac:dyDescent="0.25">
      <c r="B56" s="34"/>
      <c r="C56" s="29"/>
      <c r="D56" s="161" t="s">
        <v>20</v>
      </c>
      <c r="E56" s="161"/>
      <c r="F56" s="20">
        <f t="shared" ref="F56:K56" si="4">SUM(F49:F55)</f>
        <v>313.91804275000004</v>
      </c>
      <c r="G56" s="20">
        <f t="shared" si="4"/>
        <v>268.20605269000004</v>
      </c>
      <c r="H56" s="20">
        <f t="shared" si="4"/>
        <v>9.2844979399999996</v>
      </c>
      <c r="I56" s="20">
        <f t="shared" si="4"/>
        <v>5.8778028600000001</v>
      </c>
      <c r="J56" s="20">
        <f t="shared" si="4"/>
        <v>86.558741119999993</v>
      </c>
      <c r="K56" s="149">
        <f t="shared" si="4"/>
        <v>683.84513736000008</v>
      </c>
      <c r="L56" s="45"/>
      <c r="M56" s="24">
        <f t="shared" si="3"/>
        <v>1</v>
      </c>
      <c r="N56" s="29"/>
      <c r="O56" s="29"/>
      <c r="P56" s="36"/>
    </row>
    <row r="57" spans="2:16" x14ac:dyDescent="0.25">
      <c r="B57" s="34"/>
      <c r="C57" s="29"/>
      <c r="D57" s="29"/>
      <c r="E57" s="35"/>
      <c r="F57" s="40"/>
      <c r="G57" s="35"/>
      <c r="H57" s="35"/>
      <c r="I57" s="29"/>
      <c r="J57" s="29"/>
      <c r="K57" s="29"/>
      <c r="L57" s="29"/>
      <c r="M57" s="29"/>
      <c r="N57" s="29"/>
      <c r="O57" s="29"/>
      <c r="P57" s="36"/>
    </row>
    <row r="58" spans="2:16" x14ac:dyDescent="0.25">
      <c r="B58" s="34"/>
      <c r="C58" s="29"/>
      <c r="D58" s="29"/>
      <c r="E58" s="35"/>
      <c r="F58" s="40"/>
      <c r="G58" s="35"/>
      <c r="H58" s="35"/>
      <c r="I58" s="29"/>
      <c r="J58" s="29"/>
      <c r="K58" s="29"/>
      <c r="L58" s="29"/>
      <c r="M58" s="29"/>
      <c r="N58" s="29"/>
      <c r="O58" s="29"/>
      <c r="P58" s="36"/>
    </row>
    <row r="59" spans="2:16" x14ac:dyDescent="0.25">
      <c r="B59" s="34"/>
      <c r="C59" s="29"/>
      <c r="D59" s="162" t="s">
        <v>30</v>
      </c>
      <c r="E59" s="162"/>
      <c r="F59" s="162"/>
      <c r="G59" s="162"/>
      <c r="H59" s="162"/>
      <c r="I59" s="162"/>
      <c r="J59" s="162"/>
      <c r="K59" s="162"/>
      <c r="L59" s="162"/>
      <c r="M59" s="162"/>
      <c r="N59" s="29"/>
      <c r="O59" s="29"/>
      <c r="P59" s="36"/>
    </row>
    <row r="60" spans="2:16" x14ac:dyDescent="0.25">
      <c r="B60" s="34"/>
      <c r="C60" s="29"/>
      <c r="D60" s="163" t="s">
        <v>82</v>
      </c>
      <c r="E60" s="163"/>
      <c r="F60" s="163"/>
      <c r="G60" s="163"/>
      <c r="H60" s="163"/>
      <c r="I60" s="163"/>
      <c r="J60" s="163"/>
      <c r="K60" s="163"/>
      <c r="L60" s="163"/>
      <c r="M60" s="163"/>
      <c r="N60" s="29"/>
      <c r="O60" s="29"/>
      <c r="P60" s="36"/>
    </row>
    <row r="61" spans="2:16" x14ac:dyDescent="0.25">
      <c r="B61" s="34"/>
      <c r="C61" s="29"/>
      <c r="D61" s="168"/>
      <c r="E61" s="168"/>
      <c r="F61" s="25">
        <v>2012</v>
      </c>
      <c r="G61" s="25">
        <v>2013</v>
      </c>
      <c r="H61" s="25">
        <v>2014</v>
      </c>
      <c r="I61" s="25">
        <v>2015</v>
      </c>
      <c r="J61" s="25">
        <v>2016</v>
      </c>
      <c r="K61" s="25">
        <v>2017</v>
      </c>
      <c r="L61" s="26" t="s">
        <v>40</v>
      </c>
      <c r="M61" s="27" t="s">
        <v>41</v>
      </c>
      <c r="N61" s="29"/>
      <c r="O61" s="29"/>
      <c r="P61" s="36"/>
    </row>
    <row r="62" spans="2:16" x14ac:dyDescent="0.25">
      <c r="B62" s="34"/>
      <c r="C62" s="29"/>
      <c r="D62" s="167" t="s">
        <v>21</v>
      </c>
      <c r="E62" s="167"/>
      <c r="F62" s="19">
        <v>1.9730999999999999E-4</v>
      </c>
      <c r="G62" s="19">
        <v>5.5820699999999997E-3</v>
      </c>
      <c r="H62" s="19">
        <v>6.3935999999999995E-4</v>
      </c>
      <c r="I62" s="19">
        <v>3.6660279999999996E-2</v>
      </c>
      <c r="J62" s="19">
        <v>0</v>
      </c>
      <c r="K62" s="19">
        <v>8.373E-5</v>
      </c>
      <c r="L62" s="53">
        <f>+IFERROR(K62/J62-1,0)</f>
        <v>0</v>
      </c>
      <c r="M62" s="127">
        <f>+K62-J62</f>
        <v>8.373E-5</v>
      </c>
      <c r="N62" s="29"/>
      <c r="O62" s="29"/>
      <c r="P62" s="36"/>
    </row>
    <row r="63" spans="2:16" x14ac:dyDescent="0.25">
      <c r="B63" s="34"/>
      <c r="C63" s="29"/>
      <c r="D63" s="161" t="s">
        <v>22</v>
      </c>
      <c r="E63" s="161"/>
      <c r="F63" s="19">
        <v>0.72472333</v>
      </c>
      <c r="G63" s="19">
        <v>8.9235171599999994</v>
      </c>
      <c r="H63" s="19">
        <v>6.5797122100000003</v>
      </c>
      <c r="I63" s="19">
        <v>3.7981658499999997</v>
      </c>
      <c r="J63" s="19">
        <v>3.2474482600000001</v>
      </c>
      <c r="K63" s="19">
        <v>3.9075716800000002</v>
      </c>
      <c r="L63" s="53">
        <f t="shared" ref="L63:L69" si="5">+IFERROR(K63/J63-1,0)</f>
        <v>0.20327449959125765</v>
      </c>
      <c r="M63" s="127">
        <f t="shared" ref="M63:M69" si="6">+K63-J63</f>
        <v>0.66012342000000013</v>
      </c>
      <c r="N63" s="29"/>
      <c r="O63" s="29"/>
      <c r="P63" s="36"/>
    </row>
    <row r="64" spans="2:16" x14ac:dyDescent="0.25">
      <c r="B64" s="34"/>
      <c r="C64" s="29"/>
      <c r="D64" s="161" t="s">
        <v>23</v>
      </c>
      <c r="E64" s="161"/>
      <c r="F64" s="19">
        <v>69.962516790000009</v>
      </c>
      <c r="G64" s="19">
        <v>92.148234120000012</v>
      </c>
      <c r="H64" s="19">
        <v>99.026408680000003</v>
      </c>
      <c r="I64" s="19">
        <v>106.19649055000001</v>
      </c>
      <c r="J64" s="19">
        <v>96.426817369999995</v>
      </c>
      <c r="K64" s="19">
        <v>102.03420180000001</v>
      </c>
      <c r="L64" s="53">
        <f t="shared" si="5"/>
        <v>5.8151711141557927E-2</v>
      </c>
      <c r="M64" s="127">
        <f t="shared" si="6"/>
        <v>5.6073844300000104</v>
      </c>
      <c r="N64" s="29"/>
      <c r="O64" s="29"/>
      <c r="P64" s="36"/>
    </row>
    <row r="65" spans="2:16" x14ac:dyDescent="0.25">
      <c r="B65" s="34"/>
      <c r="C65" s="29"/>
      <c r="D65" s="161" t="s">
        <v>24</v>
      </c>
      <c r="E65" s="161"/>
      <c r="F65" s="19">
        <v>160.16349940000001</v>
      </c>
      <c r="G65" s="19">
        <v>161.36815346</v>
      </c>
      <c r="H65" s="19">
        <v>149.70308653000001</v>
      </c>
      <c r="I65" s="19">
        <v>155.29545021999999</v>
      </c>
      <c r="J65" s="19">
        <v>186.03713685</v>
      </c>
      <c r="K65" s="19">
        <v>198.72750278999999</v>
      </c>
      <c r="L65" s="53">
        <f t="shared" si="5"/>
        <v>6.8214154199933263E-2</v>
      </c>
      <c r="M65" s="127">
        <f t="shared" si="6"/>
        <v>12.690365939999992</v>
      </c>
      <c r="N65" s="29"/>
      <c r="O65" s="29"/>
      <c r="P65" s="36"/>
    </row>
    <row r="66" spans="2:16" x14ac:dyDescent="0.25">
      <c r="B66" s="34"/>
      <c r="C66" s="29"/>
      <c r="D66" s="161" t="s">
        <v>25</v>
      </c>
      <c r="E66" s="161"/>
      <c r="F66" s="19">
        <v>85.475693610000022</v>
      </c>
      <c r="G66" s="19">
        <v>83.049396760000008</v>
      </c>
      <c r="H66" s="19">
        <v>83.350001730000002</v>
      </c>
      <c r="I66" s="19">
        <v>90.321020870000012</v>
      </c>
      <c r="J66" s="19">
        <v>92.385965289999987</v>
      </c>
      <c r="K66" s="19">
        <v>100.91897388999999</v>
      </c>
      <c r="L66" s="53">
        <f t="shared" si="5"/>
        <v>9.2362606952417936E-2</v>
      </c>
      <c r="M66" s="127">
        <f t="shared" si="6"/>
        <v>8.5330086000000023</v>
      </c>
      <c r="N66" s="29"/>
      <c r="O66" s="29"/>
      <c r="P66" s="36"/>
    </row>
    <row r="67" spans="2:16" x14ac:dyDescent="0.25">
      <c r="B67" s="34"/>
      <c r="C67" s="29"/>
      <c r="D67" s="161" t="s">
        <v>26</v>
      </c>
      <c r="E67" s="161"/>
      <c r="F67" s="128">
        <v>121.39225127000002</v>
      </c>
      <c r="G67" s="128">
        <v>156.62860824999998</v>
      </c>
      <c r="H67" s="128">
        <v>175.65600729999997</v>
      </c>
      <c r="I67" s="128">
        <v>197.02075965000003</v>
      </c>
      <c r="J67" s="128">
        <v>209.54532186</v>
      </c>
      <c r="K67" s="128">
        <v>243.29175850000001</v>
      </c>
      <c r="L67" s="129">
        <f t="shared" si="5"/>
        <v>0.16104600351109943</v>
      </c>
      <c r="M67" s="130">
        <f t="shared" si="6"/>
        <v>33.746436640000013</v>
      </c>
      <c r="N67" s="29"/>
      <c r="O67" s="29"/>
      <c r="P67" s="36"/>
    </row>
    <row r="68" spans="2:16" x14ac:dyDescent="0.25">
      <c r="B68" s="34"/>
      <c r="C68" s="29"/>
      <c r="D68" s="161" t="s">
        <v>27</v>
      </c>
      <c r="E68" s="161"/>
      <c r="F68" s="19">
        <v>16.384765789999996</v>
      </c>
      <c r="G68" s="19">
        <v>22.779200840000005</v>
      </c>
      <c r="H68" s="19">
        <v>25.331457390000001</v>
      </c>
      <c r="I68" s="19">
        <v>29.369609100000002</v>
      </c>
      <c r="J68" s="19">
        <v>34.637403190000001</v>
      </c>
      <c r="K68" s="19">
        <v>34.965044969999994</v>
      </c>
      <c r="L68" s="53">
        <f t="shared" si="5"/>
        <v>9.4591900611817881E-3</v>
      </c>
      <c r="M68" s="127">
        <f t="shared" si="6"/>
        <v>0.32764177999999333</v>
      </c>
      <c r="N68" s="29"/>
      <c r="O68" s="29"/>
      <c r="P68" s="36"/>
    </row>
    <row r="69" spans="2:16" x14ac:dyDescent="0.25">
      <c r="B69" s="34"/>
      <c r="C69" s="29"/>
      <c r="D69" s="161" t="s">
        <v>20</v>
      </c>
      <c r="E69" s="161"/>
      <c r="F69" s="19">
        <f t="shared" ref="F69:J69" si="7">SUM(F62:F68)</f>
        <v>454.10364750000008</v>
      </c>
      <c r="G69" s="19">
        <f t="shared" si="7"/>
        <v>524.90269266000007</v>
      </c>
      <c r="H69" s="19">
        <f t="shared" si="7"/>
        <v>539.64731319999999</v>
      </c>
      <c r="I69" s="19">
        <f t="shared" si="7"/>
        <v>582.03815652000014</v>
      </c>
      <c r="J69" s="19">
        <f t="shared" si="7"/>
        <v>622.28009281999994</v>
      </c>
      <c r="K69" s="128">
        <f>SUM(K62:K68)</f>
        <v>683.84513735999997</v>
      </c>
      <c r="L69" s="53">
        <f t="shared" si="5"/>
        <v>9.8934620037424592E-2</v>
      </c>
      <c r="M69" s="127">
        <f t="shared" si="6"/>
        <v>61.565044540000031</v>
      </c>
      <c r="N69" s="29"/>
      <c r="O69" s="29"/>
      <c r="P69" s="36"/>
    </row>
    <row r="70" spans="2:16" x14ac:dyDescent="0.25">
      <c r="B70" s="34"/>
      <c r="C70" s="35"/>
      <c r="D70" s="164" t="s">
        <v>37</v>
      </c>
      <c r="E70" s="164"/>
      <c r="F70" s="164"/>
      <c r="G70" s="164"/>
      <c r="H70" s="164"/>
      <c r="I70" s="164"/>
      <c r="J70" s="164"/>
      <c r="K70" s="164"/>
      <c r="L70" s="164"/>
      <c r="M70" s="164"/>
      <c r="N70" s="35"/>
      <c r="O70" s="35"/>
      <c r="P70" s="36"/>
    </row>
    <row r="71" spans="2:16" x14ac:dyDescent="0.25">
      <c r="B71" s="34"/>
      <c r="C71" s="3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5"/>
      <c r="O71" s="35"/>
      <c r="P71" s="36"/>
    </row>
    <row r="72" spans="2:16" x14ac:dyDescent="0.25">
      <c r="B72" s="34"/>
      <c r="C72" s="35"/>
      <c r="D72" s="162" t="s">
        <v>49</v>
      </c>
      <c r="E72" s="162"/>
      <c r="F72" s="162"/>
      <c r="G72" s="162"/>
      <c r="H72" s="162"/>
      <c r="I72" s="162"/>
      <c r="J72" s="162"/>
      <c r="K72" s="162"/>
      <c r="L72" s="162"/>
      <c r="M72" s="162"/>
      <c r="N72" s="35"/>
      <c r="O72" s="35"/>
      <c r="P72" s="36"/>
    </row>
    <row r="73" spans="2:16" x14ac:dyDescent="0.25">
      <c r="B73" s="34"/>
      <c r="C73" s="35"/>
      <c r="D73" s="163" t="s">
        <v>82</v>
      </c>
      <c r="E73" s="163"/>
      <c r="F73" s="163"/>
      <c r="G73" s="163"/>
      <c r="H73" s="163"/>
      <c r="I73" s="163"/>
      <c r="J73" s="163"/>
      <c r="K73" s="163"/>
      <c r="L73" s="163"/>
      <c r="M73" s="163"/>
      <c r="N73" s="35"/>
      <c r="O73" s="35"/>
      <c r="P73" s="36"/>
    </row>
    <row r="74" spans="2:16" x14ac:dyDescent="0.25">
      <c r="B74" s="34"/>
      <c r="C74" s="35"/>
      <c r="D74" s="168"/>
      <c r="E74" s="168"/>
      <c r="F74" s="25">
        <v>2012</v>
      </c>
      <c r="G74" s="25">
        <v>2013</v>
      </c>
      <c r="H74" s="25">
        <v>2014</v>
      </c>
      <c r="I74" s="25">
        <v>2015</v>
      </c>
      <c r="J74" s="25">
        <v>2016</v>
      </c>
      <c r="K74" s="25">
        <v>2017</v>
      </c>
      <c r="L74" s="26" t="s">
        <v>40</v>
      </c>
      <c r="M74" s="27" t="s">
        <v>41</v>
      </c>
      <c r="N74" s="35"/>
      <c r="O74" s="35"/>
      <c r="P74" s="36"/>
    </row>
    <row r="75" spans="2:16" x14ac:dyDescent="0.25">
      <c r="B75" s="34"/>
      <c r="C75" s="35"/>
      <c r="D75" s="47" t="s">
        <v>13</v>
      </c>
      <c r="E75" s="56"/>
      <c r="F75" s="19">
        <v>39.673133270000008</v>
      </c>
      <c r="G75" s="19">
        <v>66.550299339999995</v>
      </c>
      <c r="H75" s="19">
        <v>83.571712809999994</v>
      </c>
      <c r="I75" s="19">
        <v>100.15017266000001</v>
      </c>
      <c r="J75" s="19">
        <v>107.84883660000003</v>
      </c>
      <c r="K75" s="19">
        <v>121.26763442000002</v>
      </c>
      <c r="L75" s="53">
        <f>+IFERROR(K75/J75-1,0)</f>
        <v>0.1244222769854153</v>
      </c>
      <c r="M75" s="54">
        <f>+K75-J75</f>
        <v>13.418797819999995</v>
      </c>
      <c r="N75" s="35"/>
      <c r="O75" s="35"/>
      <c r="P75" s="36"/>
    </row>
    <row r="76" spans="2:16" x14ac:dyDescent="0.25">
      <c r="B76" s="34"/>
      <c r="C76" s="35"/>
      <c r="D76" s="47" t="s">
        <v>15</v>
      </c>
      <c r="E76" s="56"/>
      <c r="F76" s="19">
        <v>52.62962907</v>
      </c>
      <c r="G76" s="19">
        <v>57.37522435999999</v>
      </c>
      <c r="H76" s="19">
        <v>51.57961177</v>
      </c>
      <c r="I76" s="19">
        <v>47.872853360000001</v>
      </c>
      <c r="J76" s="19">
        <v>45.702526230000004</v>
      </c>
      <c r="K76" s="19">
        <v>51.417836489999992</v>
      </c>
      <c r="L76" s="53">
        <f t="shared" ref="L76:L80" si="8">+IFERROR(K76/J76-1,0)</f>
        <v>0.12505458081764309</v>
      </c>
      <c r="M76" s="54">
        <f t="shared" ref="M76:M80" si="9">+K76-J76</f>
        <v>5.7153102599999883</v>
      </c>
      <c r="N76" s="35"/>
      <c r="O76" s="35"/>
      <c r="P76" s="36"/>
    </row>
    <row r="77" spans="2:16" x14ac:dyDescent="0.25">
      <c r="B77" s="34"/>
      <c r="C77" s="35"/>
      <c r="D77" s="47" t="s">
        <v>16</v>
      </c>
      <c r="E77" s="56"/>
      <c r="F77" s="19">
        <v>3.75223036</v>
      </c>
      <c r="G77" s="19">
        <v>0</v>
      </c>
      <c r="H77" s="19">
        <v>0</v>
      </c>
      <c r="I77" s="19">
        <v>0</v>
      </c>
      <c r="J77" s="19">
        <v>2.8601557899999999</v>
      </c>
      <c r="K77" s="19">
        <v>4.0153540799999998</v>
      </c>
      <c r="L77" s="53">
        <f t="shared" si="8"/>
        <v>0.40389348511676704</v>
      </c>
      <c r="M77" s="54">
        <f t="shared" si="9"/>
        <v>1.15519829</v>
      </c>
      <c r="N77" s="35"/>
      <c r="O77" s="35"/>
      <c r="P77" s="36"/>
    </row>
    <row r="78" spans="2:16" x14ac:dyDescent="0.25">
      <c r="B78" s="34"/>
      <c r="C78" s="35"/>
      <c r="D78" s="47" t="s">
        <v>17</v>
      </c>
      <c r="E78" s="56"/>
      <c r="F78" s="19">
        <v>2.0065239200000002</v>
      </c>
      <c r="G78" s="19">
        <v>3.0007485599999999</v>
      </c>
      <c r="H78" s="19">
        <v>4.2067318900000004</v>
      </c>
      <c r="I78" s="19">
        <v>3.4158414100000001</v>
      </c>
      <c r="J78" s="19">
        <v>1.7452750399999999</v>
      </c>
      <c r="K78" s="19">
        <v>5.8778028600000001</v>
      </c>
      <c r="L78" s="53">
        <f t="shared" si="8"/>
        <v>2.3678375759043688</v>
      </c>
      <c r="M78" s="54">
        <f t="shared" si="9"/>
        <v>4.13252782</v>
      </c>
      <c r="N78" s="35"/>
      <c r="O78" s="35"/>
      <c r="P78" s="36"/>
    </row>
    <row r="79" spans="2:16" x14ac:dyDescent="0.25">
      <c r="B79" s="34"/>
      <c r="C79" s="35"/>
      <c r="D79" s="47" t="s">
        <v>14</v>
      </c>
      <c r="E79" s="56"/>
      <c r="F79" s="19">
        <v>23.33073465</v>
      </c>
      <c r="G79" s="19">
        <v>29.702335989999998</v>
      </c>
      <c r="H79" s="19">
        <v>36.297950830000005</v>
      </c>
      <c r="I79" s="19">
        <v>45.581892220000007</v>
      </c>
      <c r="J79" s="19">
        <v>51.388528200000003</v>
      </c>
      <c r="K79" s="19">
        <v>60.713130649999997</v>
      </c>
      <c r="L79" s="53">
        <f t="shared" si="8"/>
        <v>0.18145299693560779</v>
      </c>
      <c r="M79" s="54">
        <f t="shared" si="9"/>
        <v>9.3246024499999933</v>
      </c>
      <c r="N79" s="35"/>
      <c r="O79" s="35"/>
      <c r="P79" s="36"/>
    </row>
    <row r="80" spans="2:16" x14ac:dyDescent="0.25">
      <c r="B80" s="34"/>
      <c r="C80" s="35"/>
      <c r="D80" s="47" t="s">
        <v>20</v>
      </c>
      <c r="E80" s="56"/>
      <c r="F80" s="19">
        <f t="shared" ref="F80:J80" si="10">SUM(F75:F79)</f>
        <v>121.39225127000002</v>
      </c>
      <c r="G80" s="19">
        <f t="shared" si="10"/>
        <v>156.62860824999998</v>
      </c>
      <c r="H80" s="19">
        <f t="shared" si="10"/>
        <v>175.6560073</v>
      </c>
      <c r="I80" s="19">
        <f t="shared" si="10"/>
        <v>197.02075965000003</v>
      </c>
      <c r="J80" s="19">
        <f t="shared" si="10"/>
        <v>209.54532186</v>
      </c>
      <c r="K80" s="19">
        <f>SUM(K75:K79)</f>
        <v>243.29175850000001</v>
      </c>
      <c r="L80" s="53">
        <f t="shared" si="8"/>
        <v>0.16104600351109943</v>
      </c>
      <c r="M80" s="54">
        <f t="shared" si="9"/>
        <v>33.746436640000013</v>
      </c>
      <c r="N80" s="35"/>
      <c r="O80" s="35"/>
      <c r="P80" s="36"/>
    </row>
    <row r="81" spans="2:16" x14ac:dyDescent="0.25">
      <c r="B81" s="34"/>
      <c r="C81" s="35"/>
      <c r="D81" s="164" t="s">
        <v>37</v>
      </c>
      <c r="E81" s="164"/>
      <c r="F81" s="164"/>
      <c r="G81" s="164"/>
      <c r="H81" s="164"/>
      <c r="I81" s="164"/>
      <c r="J81" s="164"/>
      <c r="K81" s="164"/>
      <c r="L81" s="164"/>
      <c r="M81" s="164"/>
      <c r="N81" s="35"/>
      <c r="O81" s="35"/>
      <c r="P81" s="36"/>
    </row>
    <row r="82" spans="2:16" x14ac:dyDescent="0.25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2:16" x14ac:dyDescent="0.25">
      <c r="B83" s="34"/>
      <c r="C83" s="35"/>
      <c r="D83" s="35"/>
      <c r="E83" s="35"/>
      <c r="F83" s="35"/>
      <c r="G83" s="35"/>
      <c r="H83" s="35"/>
      <c r="I83" s="29"/>
      <c r="J83" s="29"/>
      <c r="K83" s="29"/>
      <c r="L83" s="29"/>
      <c r="M83" s="29"/>
      <c r="N83" s="29"/>
      <c r="O83" s="35"/>
      <c r="P83" s="36"/>
    </row>
    <row r="84" spans="2:16" x14ac:dyDescent="0.25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9"/>
    </row>
    <row r="86" spans="2:16" x14ac:dyDescent="0.25">
      <c r="B86" s="14" t="s">
        <v>38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6"/>
    </row>
    <row r="87" spans="2:16" x14ac:dyDescent="0.25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1"/>
    </row>
    <row r="88" spans="2:16" x14ac:dyDescent="0.25">
      <c r="B88" s="16"/>
      <c r="C88" s="17"/>
      <c r="D88" s="17"/>
      <c r="E88" s="178" t="s">
        <v>31</v>
      </c>
      <c r="F88" s="178"/>
      <c r="G88" s="178"/>
      <c r="H88" s="178"/>
      <c r="I88" s="178"/>
      <c r="J88" s="178"/>
      <c r="K88" s="178"/>
      <c r="L88" s="178"/>
      <c r="M88" s="178"/>
      <c r="N88" s="17"/>
      <c r="O88" s="17"/>
      <c r="P88" s="11"/>
    </row>
    <row r="89" spans="2:16" x14ac:dyDescent="0.25">
      <c r="B89" s="16"/>
      <c r="C89" s="17"/>
      <c r="D89" s="17"/>
      <c r="E89" s="181" t="s">
        <v>84</v>
      </c>
      <c r="F89" s="181"/>
      <c r="G89" s="181"/>
      <c r="H89" s="181"/>
      <c r="I89" s="181"/>
      <c r="J89" s="181"/>
      <c r="K89" s="181"/>
      <c r="L89" s="181"/>
      <c r="M89" s="181"/>
      <c r="N89" s="17"/>
      <c r="O89" s="17"/>
      <c r="P89" s="11"/>
    </row>
    <row r="90" spans="2:16" ht="24" x14ac:dyDescent="0.25">
      <c r="B90" s="16"/>
      <c r="C90" s="17"/>
      <c r="D90" s="17"/>
      <c r="E90" s="90" t="s">
        <v>39</v>
      </c>
      <c r="F90" s="90" t="s">
        <v>13</v>
      </c>
      <c r="G90" s="90" t="s">
        <v>32</v>
      </c>
      <c r="H90" s="90" t="s">
        <v>33</v>
      </c>
      <c r="I90" s="90" t="s">
        <v>34</v>
      </c>
      <c r="J90" s="90" t="s">
        <v>17</v>
      </c>
      <c r="K90" s="90" t="s">
        <v>35</v>
      </c>
      <c r="L90" s="90" t="s">
        <v>36</v>
      </c>
      <c r="M90" s="90" t="s">
        <v>1</v>
      </c>
      <c r="N90" s="17"/>
      <c r="O90" s="17"/>
      <c r="P90" s="11"/>
    </row>
    <row r="91" spans="2:16" x14ac:dyDescent="0.25">
      <c r="B91" s="16"/>
      <c r="C91" s="17"/>
      <c r="D91" s="17"/>
      <c r="E91" s="88">
        <v>2012</v>
      </c>
      <c r="F91" s="89">
        <v>6.1216967996020694E-2</v>
      </c>
      <c r="G91" s="89">
        <v>4.12600945655342E-2</v>
      </c>
      <c r="H91" s="89">
        <v>5.0015445486265214E-2</v>
      </c>
      <c r="I91" s="89">
        <v>2.9206318658002051E-2</v>
      </c>
      <c r="J91" s="89">
        <v>3.8051872584994047E-2</v>
      </c>
      <c r="K91" s="89">
        <v>5.0793928743031354E-3</v>
      </c>
      <c r="L91" s="89">
        <v>0</v>
      </c>
      <c r="M91" s="89">
        <v>4.9574814303372454E-2</v>
      </c>
      <c r="N91" s="17"/>
      <c r="O91" s="17"/>
      <c r="P91" s="11"/>
    </row>
    <row r="92" spans="2:16" x14ac:dyDescent="0.25">
      <c r="B92" s="16"/>
      <c r="C92" s="17"/>
      <c r="D92" s="17"/>
      <c r="E92" s="88">
        <v>2013</v>
      </c>
      <c r="F92" s="89">
        <v>5.6060711718848452E-2</v>
      </c>
      <c r="G92" s="89">
        <v>5.1074325920352145E-2</v>
      </c>
      <c r="H92" s="89">
        <v>6.4179114267353274E-2</v>
      </c>
      <c r="I92" s="89">
        <v>0</v>
      </c>
      <c r="J92" s="89">
        <v>1.4455186047609829E-2</v>
      </c>
      <c r="K92" s="89">
        <v>4.1143515917968923E-3</v>
      </c>
      <c r="L92" s="89">
        <v>9.0571024975171222E-3</v>
      </c>
      <c r="M92" s="89">
        <v>5.3806510184917007E-2</v>
      </c>
      <c r="N92" s="17"/>
      <c r="O92" s="17"/>
      <c r="P92" s="11"/>
    </row>
    <row r="93" spans="2:16" x14ac:dyDescent="0.25">
      <c r="B93" s="16"/>
      <c r="C93" s="17"/>
      <c r="D93" s="17"/>
      <c r="E93" s="88">
        <v>2014</v>
      </c>
      <c r="F93" s="89">
        <v>7.3311748562619378E-2</v>
      </c>
      <c r="G93" s="89">
        <v>5.7196699038467837E-2</v>
      </c>
      <c r="H93" s="89">
        <v>7.8712615105473088E-2</v>
      </c>
      <c r="I93" s="89">
        <v>0</v>
      </c>
      <c r="J93" s="89">
        <v>3.0160171332756072E-2</v>
      </c>
      <c r="K93" s="89">
        <v>5.5629547719906972E-3</v>
      </c>
      <c r="L93" s="89">
        <v>6.4202262866325417E-3</v>
      </c>
      <c r="M93" s="89">
        <v>6.5569945099359275E-2</v>
      </c>
      <c r="N93" s="17"/>
      <c r="O93" s="17"/>
      <c r="P93" s="11"/>
    </row>
    <row r="94" spans="2:16" x14ac:dyDescent="0.25">
      <c r="B94" s="16"/>
      <c r="C94" s="17"/>
      <c r="D94" s="17"/>
      <c r="E94" s="88">
        <v>2015</v>
      </c>
      <c r="F94" s="89">
        <v>7.0239921457858415E-2</v>
      </c>
      <c r="G94" s="89">
        <v>5.4487090909815405E-2</v>
      </c>
      <c r="H94" s="89">
        <v>7.5257892382337335E-2</v>
      </c>
      <c r="I94" s="89">
        <v>0</v>
      </c>
      <c r="J94" s="89">
        <v>3.8399228006313513E-2</v>
      </c>
      <c r="K94" s="89">
        <v>1.1659215051563844E-2</v>
      </c>
      <c r="L94" s="89">
        <v>5.5088798198668111E-3</v>
      </c>
      <c r="M94" s="89">
        <v>6.3208764676504575E-2</v>
      </c>
      <c r="N94" s="17"/>
      <c r="O94" s="17"/>
      <c r="P94" s="11"/>
    </row>
    <row r="95" spans="2:16" x14ac:dyDescent="0.25">
      <c r="B95" s="16"/>
      <c r="C95" s="17"/>
      <c r="D95" s="17"/>
      <c r="E95" s="88">
        <v>2016</v>
      </c>
      <c r="F95" s="89">
        <v>7.2266436805467668E-2</v>
      </c>
      <c r="G95" s="89">
        <v>6.8328012240528216E-2</v>
      </c>
      <c r="H95" s="89">
        <v>9.9239527976327235E-2</v>
      </c>
      <c r="I95" s="89">
        <v>2.7899063041088915E-2</v>
      </c>
      <c r="J95" s="89">
        <v>7.9266663894992748E-2</v>
      </c>
      <c r="K95" s="89">
        <v>1.4449367327762133E-2</v>
      </c>
      <c r="L95" s="89">
        <v>6.1463550056988434E-3</v>
      </c>
      <c r="M95" s="89">
        <v>7.2445685289822079E-2</v>
      </c>
      <c r="N95" s="17"/>
      <c r="O95" s="17"/>
      <c r="P95" s="11"/>
    </row>
    <row r="96" spans="2:16" x14ac:dyDescent="0.25">
      <c r="B96" s="16"/>
      <c r="C96" s="17"/>
      <c r="D96" s="17"/>
      <c r="E96" s="88">
        <v>2017</v>
      </c>
      <c r="F96" s="89">
        <v>5.8742229399937888E-2</v>
      </c>
      <c r="G96" s="89">
        <v>5.6528197460919742E-2</v>
      </c>
      <c r="H96" s="89">
        <v>8.9613312857559274E-2</v>
      </c>
      <c r="I96" s="89">
        <v>2.2317532012937263E-2</v>
      </c>
      <c r="J96" s="89">
        <v>5.6321494253041365E-2</v>
      </c>
      <c r="K96" s="89">
        <v>1.6568609062614086E-2</v>
      </c>
      <c r="L96" s="89">
        <v>0.12988714805292823</v>
      </c>
      <c r="M96" s="89">
        <v>6.6319041955587951E-2</v>
      </c>
      <c r="N96" s="17"/>
      <c r="O96" s="17"/>
      <c r="P96" s="11"/>
    </row>
    <row r="97" spans="2:16" x14ac:dyDescent="0.25">
      <c r="B97" s="16"/>
      <c r="C97" s="17"/>
      <c r="D97" s="17"/>
      <c r="E97" s="177" t="s">
        <v>37</v>
      </c>
      <c r="F97" s="177"/>
      <c r="G97" s="177"/>
      <c r="H97" s="177"/>
      <c r="I97" s="177"/>
      <c r="J97" s="177"/>
      <c r="K97" s="177"/>
      <c r="L97" s="177"/>
      <c r="M97" s="177"/>
      <c r="N97" s="17"/>
      <c r="O97" s="17"/>
      <c r="P97" s="11"/>
    </row>
    <row r="98" spans="2:16" x14ac:dyDescent="0.25">
      <c r="B98" s="16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17"/>
      <c r="P98" s="11"/>
    </row>
    <row r="99" spans="2:16" x14ac:dyDescent="0.25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60"/>
    </row>
  </sheetData>
  <mergeCells count="39">
    <mergeCell ref="C26:M26"/>
    <mergeCell ref="C27:E27"/>
    <mergeCell ref="G27:K27"/>
    <mergeCell ref="D81:M81"/>
    <mergeCell ref="E88:M88"/>
    <mergeCell ref="D67:E67"/>
    <mergeCell ref="D54:E54"/>
    <mergeCell ref="D55:E55"/>
    <mergeCell ref="D56:E56"/>
    <mergeCell ref="D59:M59"/>
    <mergeCell ref="D60:M60"/>
    <mergeCell ref="D61:E61"/>
    <mergeCell ref="D62:E62"/>
    <mergeCell ref="D63:E63"/>
    <mergeCell ref="D64:E64"/>
    <mergeCell ref="D65:E65"/>
    <mergeCell ref="E89:M89"/>
    <mergeCell ref="E97:M97"/>
    <mergeCell ref="D68:E68"/>
    <mergeCell ref="D69:E69"/>
    <mergeCell ref="D70:M70"/>
    <mergeCell ref="D72:M72"/>
    <mergeCell ref="D73:M73"/>
    <mergeCell ref="D74:E74"/>
    <mergeCell ref="D66:E66"/>
    <mergeCell ref="D53:E53"/>
    <mergeCell ref="D46:K46"/>
    <mergeCell ref="D47:K47"/>
    <mergeCell ref="D48:E48"/>
    <mergeCell ref="D49:E49"/>
    <mergeCell ref="D50:E50"/>
    <mergeCell ref="D51:E51"/>
    <mergeCell ref="D52:E52"/>
    <mergeCell ref="G14:H16"/>
    <mergeCell ref="B1:P2"/>
    <mergeCell ref="C8:G9"/>
    <mergeCell ref="J8:M9"/>
    <mergeCell ref="G10:H12"/>
    <mergeCell ref="M10:N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3:O13"/>
  <sheetViews>
    <sheetView showGridLines="0" workbookViewId="0">
      <selection activeCell="F16" sqref="F16"/>
    </sheetView>
  </sheetViews>
  <sheetFormatPr baseColWidth="10" defaultRowHeight="15" x14ac:dyDescent="0.25"/>
  <cols>
    <col min="1" max="1" width="2.85546875" customWidth="1"/>
    <col min="2" max="2" width="12.85546875" customWidth="1"/>
    <col min="9" max="9" width="4.28515625" customWidth="1"/>
    <col min="10" max="10" width="26.28515625" customWidth="1"/>
  </cols>
  <sheetData>
    <row r="3" spans="2:15" x14ac:dyDescent="0.25">
      <c r="B3" s="169" t="s">
        <v>103</v>
      </c>
      <c r="C3" s="169"/>
      <c r="D3" s="169"/>
      <c r="E3" s="169"/>
      <c r="F3" s="169"/>
      <c r="G3" s="169"/>
      <c r="H3" s="169"/>
      <c r="J3" s="162" t="s">
        <v>104</v>
      </c>
      <c r="K3" s="162"/>
      <c r="L3" s="162"/>
      <c r="M3" s="162"/>
      <c r="N3" s="162"/>
      <c r="O3" s="162"/>
    </row>
    <row r="4" spans="2:15" x14ac:dyDescent="0.25">
      <c r="B4" s="183" t="s">
        <v>86</v>
      </c>
      <c r="C4" s="183"/>
      <c r="D4" s="183"/>
      <c r="E4" s="183"/>
      <c r="F4" s="183"/>
      <c r="G4" s="183"/>
      <c r="H4" s="183"/>
      <c r="J4" s="163" t="s">
        <v>91</v>
      </c>
      <c r="K4" s="163"/>
      <c r="L4" s="163"/>
      <c r="M4" s="163"/>
      <c r="N4" s="163"/>
      <c r="O4" s="163"/>
    </row>
    <row r="5" spans="2:15" x14ac:dyDescent="0.25">
      <c r="B5" s="107" t="s">
        <v>43</v>
      </c>
      <c r="C5" s="108">
        <v>42522</v>
      </c>
      <c r="D5" s="108">
        <v>42887</v>
      </c>
      <c r="E5" s="109" t="s">
        <v>102</v>
      </c>
      <c r="F5" s="109" t="s">
        <v>74</v>
      </c>
      <c r="G5" s="109" t="s">
        <v>75</v>
      </c>
      <c r="H5" s="109" t="s">
        <v>57</v>
      </c>
      <c r="J5" s="119" t="s">
        <v>78</v>
      </c>
      <c r="K5" s="109">
        <v>2016</v>
      </c>
      <c r="L5" s="109">
        <v>2017</v>
      </c>
      <c r="M5" s="109" t="s">
        <v>77</v>
      </c>
      <c r="N5" s="109" t="s">
        <v>40</v>
      </c>
      <c r="O5" s="109" t="s">
        <v>41</v>
      </c>
    </row>
    <row r="6" spans="2:15" x14ac:dyDescent="0.25">
      <c r="B6" s="110" t="s">
        <v>94</v>
      </c>
      <c r="C6" s="111">
        <v>769.46653999</v>
      </c>
      <c r="D6" s="111">
        <v>911.40123190000031</v>
      </c>
      <c r="E6" s="112">
        <f t="shared" ref="E6:F11" si="0">+C6/C$11</f>
        <v>0.13923384184181078</v>
      </c>
      <c r="F6" s="112">
        <f t="shared" si="0"/>
        <v>0.14211347482125994</v>
      </c>
      <c r="G6" s="112">
        <f t="shared" ref="G6:G10" si="1">+IFERROR(D6/C6-1,0)</f>
        <v>0.18445856256705451</v>
      </c>
      <c r="H6" s="113">
        <f t="shared" ref="H6:H10" si="2">+D6-C6</f>
        <v>141.93469191000031</v>
      </c>
      <c r="J6" s="47" t="s">
        <v>13</v>
      </c>
      <c r="K6" s="19">
        <v>4020.4912470300005</v>
      </c>
      <c r="L6" s="19">
        <v>4578.4457593799998</v>
      </c>
      <c r="M6" s="118">
        <f t="shared" ref="M6:M11" si="3">+L6/L$11</f>
        <v>0.71391041988139947</v>
      </c>
      <c r="N6" s="53">
        <f>+IFERROR(L6/K6-1,0)</f>
        <v>0.13877769607437118</v>
      </c>
      <c r="O6" s="54">
        <f>+L6-K6</f>
        <v>557.95451234999928</v>
      </c>
    </row>
    <row r="7" spans="2:15" x14ac:dyDescent="0.25">
      <c r="B7" s="110" t="s">
        <v>95</v>
      </c>
      <c r="C7" s="111">
        <v>1588.6030138600001</v>
      </c>
      <c r="D7" s="111">
        <v>1836.3110566899995</v>
      </c>
      <c r="E7" s="112">
        <f t="shared" si="0"/>
        <v>0.28745538536878001</v>
      </c>
      <c r="F7" s="112">
        <f t="shared" si="0"/>
        <v>0.28633332497793762</v>
      </c>
      <c r="G7" s="112">
        <f t="shared" si="1"/>
        <v>0.15592822163173192</v>
      </c>
      <c r="H7" s="113">
        <f t="shared" si="2"/>
        <v>247.70804282999939</v>
      </c>
      <c r="J7" s="47" t="s">
        <v>15</v>
      </c>
      <c r="K7" s="19">
        <v>531.59924969000008</v>
      </c>
      <c r="L7" s="19">
        <v>640.11318952000011</v>
      </c>
      <c r="M7" s="118">
        <f t="shared" si="3"/>
        <v>9.9811923067038483E-2</v>
      </c>
      <c r="N7" s="53">
        <f t="shared" ref="N7:N11" si="4">+IFERROR(L7/K7-1,0)</f>
        <v>0.20412733820312856</v>
      </c>
      <c r="O7" s="54">
        <f t="shared" ref="O7:O11" si="5">+L7-K7</f>
        <v>108.51393983000003</v>
      </c>
    </row>
    <row r="8" spans="2:15" x14ac:dyDescent="0.25">
      <c r="B8" s="110" t="s">
        <v>96</v>
      </c>
      <c r="C8" s="111">
        <v>1232.8004457299999</v>
      </c>
      <c r="D8" s="111">
        <v>1441.9410788299999</v>
      </c>
      <c r="E8" s="112">
        <f t="shared" si="0"/>
        <v>0.22307343251795639</v>
      </c>
      <c r="F8" s="112">
        <f t="shared" si="0"/>
        <v>0.22483978518753142</v>
      </c>
      <c r="G8" s="112">
        <f t="shared" si="1"/>
        <v>0.16964678575871051</v>
      </c>
      <c r="H8" s="113">
        <f t="shared" si="2"/>
        <v>209.14063310000006</v>
      </c>
      <c r="J8" s="47" t="s">
        <v>16</v>
      </c>
      <c r="K8" s="19">
        <v>57.2286663</v>
      </c>
      <c r="L8" s="19">
        <v>81.082227279999998</v>
      </c>
      <c r="M8" s="118">
        <f t="shared" si="3"/>
        <v>1.2643034331856439E-2</v>
      </c>
      <c r="N8" s="53">
        <f t="shared" si="4"/>
        <v>0.41681140802681949</v>
      </c>
      <c r="O8" s="54">
        <f t="shared" si="5"/>
        <v>23.853560979999997</v>
      </c>
    </row>
    <row r="9" spans="2:15" x14ac:dyDescent="0.25">
      <c r="B9" s="110" t="s">
        <v>97</v>
      </c>
      <c r="C9" s="111">
        <v>1726.0179781900006</v>
      </c>
      <c r="D9" s="111">
        <v>1980.2485071700003</v>
      </c>
      <c r="E9" s="112">
        <f t="shared" si="0"/>
        <v>0.31232042161905021</v>
      </c>
      <c r="F9" s="112">
        <f t="shared" si="0"/>
        <v>0.30877728327935705</v>
      </c>
      <c r="G9" s="112">
        <f t="shared" si="1"/>
        <v>0.14729309438978166</v>
      </c>
      <c r="H9" s="113">
        <f t="shared" si="2"/>
        <v>254.23052897999969</v>
      </c>
      <c r="J9" s="47" t="s">
        <v>17</v>
      </c>
      <c r="K9" s="19">
        <v>67.800351070000005</v>
      </c>
      <c r="L9" s="19">
        <v>107.63365716000001</v>
      </c>
      <c r="M9" s="118">
        <f t="shared" si="3"/>
        <v>1.6783160359394925E-2</v>
      </c>
      <c r="N9" s="53">
        <f t="shared" si="4"/>
        <v>0.5875088470983636</v>
      </c>
      <c r="O9" s="54">
        <f t="shared" si="5"/>
        <v>39.833306090000008</v>
      </c>
    </row>
    <row r="10" spans="2:15" x14ac:dyDescent="0.25">
      <c r="B10" s="110" t="s">
        <v>98</v>
      </c>
      <c r="C10" s="111">
        <v>209.54532186</v>
      </c>
      <c r="D10" s="111">
        <v>243.29175850000001</v>
      </c>
      <c r="E10" s="112">
        <f t="shared" si="0"/>
        <v>3.7916918652402674E-2</v>
      </c>
      <c r="F10" s="112">
        <f t="shared" si="0"/>
        <v>3.7936131733913879E-2</v>
      </c>
      <c r="G10" s="112">
        <f t="shared" si="1"/>
        <v>0.16104600351109943</v>
      </c>
      <c r="H10" s="113">
        <f t="shared" si="2"/>
        <v>33.746436640000013</v>
      </c>
      <c r="J10" s="47" t="s">
        <v>14</v>
      </c>
      <c r="K10" s="19">
        <v>849.31378554000003</v>
      </c>
      <c r="L10" s="19">
        <v>1005.9187997500001</v>
      </c>
      <c r="M10" s="118">
        <f t="shared" si="3"/>
        <v>0.15685146236031067</v>
      </c>
      <c r="N10" s="53">
        <f t="shared" si="4"/>
        <v>0.18439005333044189</v>
      </c>
      <c r="O10" s="54">
        <f t="shared" si="5"/>
        <v>156.60501421000004</v>
      </c>
    </row>
    <row r="11" spans="2:15" x14ac:dyDescent="0.25">
      <c r="B11" s="114" t="s">
        <v>1</v>
      </c>
      <c r="C11" s="115">
        <f>SUM(C6:C10)</f>
        <v>5526.43329963</v>
      </c>
      <c r="D11" s="115">
        <f>SUM(D6:D10)</f>
        <v>6413.1936330900007</v>
      </c>
      <c r="E11" s="116">
        <f t="shared" si="0"/>
        <v>1</v>
      </c>
      <c r="F11" s="116">
        <f t="shared" si="0"/>
        <v>1</v>
      </c>
      <c r="G11" s="116">
        <f>+IFERROR(D11/C11-1,0)</f>
        <v>0.16045798173649728</v>
      </c>
      <c r="H11" s="117">
        <f>+D11-C11</f>
        <v>886.76033346000077</v>
      </c>
      <c r="J11" s="150" t="s">
        <v>20</v>
      </c>
      <c r="K11" s="128">
        <f>SUM(K6:K10)</f>
        <v>5526.4332996300009</v>
      </c>
      <c r="L11" s="128">
        <f>SUM(L6:L10)</f>
        <v>6413.1936330899998</v>
      </c>
      <c r="M11" s="151">
        <f t="shared" si="3"/>
        <v>1</v>
      </c>
      <c r="N11" s="129">
        <f t="shared" si="4"/>
        <v>0.16045798173649684</v>
      </c>
      <c r="O11" s="135">
        <f t="shared" si="5"/>
        <v>886.76033345999895</v>
      </c>
    </row>
    <row r="12" spans="2:15" ht="27" customHeight="1" x14ac:dyDescent="0.25">
      <c r="B12" s="184" t="s">
        <v>76</v>
      </c>
      <c r="C12" s="184"/>
      <c r="D12" s="184"/>
      <c r="E12" s="184"/>
      <c r="F12" s="184"/>
      <c r="G12" s="184"/>
      <c r="H12" s="184"/>
      <c r="J12" s="185" t="s">
        <v>76</v>
      </c>
      <c r="K12" s="185"/>
      <c r="L12" s="185"/>
      <c r="M12" s="185"/>
      <c r="N12" s="185"/>
      <c r="O12" s="185"/>
    </row>
    <row r="13" spans="2:15" x14ac:dyDescent="0.25">
      <c r="J13" s="184"/>
      <c r="K13" s="184"/>
      <c r="L13" s="184"/>
      <c r="M13" s="184"/>
      <c r="N13" s="184"/>
      <c r="O13" s="184"/>
    </row>
  </sheetData>
  <mergeCells count="6">
    <mergeCell ref="B3:H3"/>
    <mergeCell ref="B4:H4"/>
    <mergeCell ref="B12:H12"/>
    <mergeCell ref="J3:O3"/>
    <mergeCell ref="J4:O4"/>
    <mergeCell ref="J12:O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1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2017-11-13T14:29:24Z</dcterms:modified>
</cp:coreProperties>
</file>